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I11" i="21"/>
  <c r="E11" i="21" s="1"/>
  <c r="F11" i="21" s="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I9" i="21"/>
  <c r="E9" i="21" s="1"/>
  <c r="F9" i="21" s="1"/>
  <c r="M14" i="21"/>
  <c r="M12" i="21"/>
  <c r="I16" i="21" l="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<sst xmlns="http://schemas.openxmlformats.org/spreadsheetml/2006/main" count="169" uniqueCount="71">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</sst>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41186</v>
      </c>
      <c r="J4" s="55">
        <v>208.88333900000001</v>
      </c>
      <c r="K4" s="55">
        <v>2.5979999999999999</v>
      </c>
      <c r="L4" s="55">
        <v>356.79333333333335</v>
      </c>
      <c r="M4" s="39">
        <f>+K4*(1+N4)</f>
        <v>2.7029592</v>
      </c>
      <c r="N4" s="47">
        <f>+Q33</f>
        <v>4.0399999999999998E-2</v>
      </c>
      <c r="O4" s="48">
        <f>+K4*(1+P4)</f>
        <v>2.6738615999999995</v>
      </c>
      <c r="P4" s="47">
        <f>+Q34</f>
        <v>2.92E-2</v>
      </c>
      <c r="Q4" s="48">
        <f>+K4*(1+R4)</f>
        <v>2.5979999999999999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1.0841923963949995</v>
      </c>
      <c r="K5" s="39">
        <f t="shared" si="0"/>
        <v>0.91318101933216156</v>
      </c>
      <c r="L5" s="39">
        <f t="shared" si="0"/>
        <v>1.1961691475571052</v>
      </c>
      <c r="M5" s="39">
        <f t="shared" si="0"/>
        <v>0.89570428256168655</v>
      </c>
      <c r="N5" s="39">
        <f t="shared" si="0"/>
        <v>0.66556836902800665</v>
      </c>
      <c r="O5" s="39">
        <f t="shared" si="0"/>
        <v>0.90040803324071705</v>
      </c>
      <c r="P5" s="39">
        <f t="shared" si="0"/>
        <v>0.66666666666666674</v>
      </c>
      <c r="Q5" s="39">
        <f t="shared" si="0"/>
        <v>0.83778075168088217</v>
      </c>
      <c r="R5" s="66">
        <v>-0.09</v>
      </c>
    </row>
    <row r="6" spans="1:19">
      <c r="A6" s="58" t="str">
        <f>CONCATENATE("Vigente a partir del ",TEXT(I4,"DD/MMM/YYYY"))</f>
        <v>Vigente a partir del 04/oct/2012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409.89</v>
      </c>
      <c r="F9" s="69">
        <f>+E9*(1-0.625*MEM_DM)</f>
        <v>81.97799999999998</v>
      </c>
      <c r="H9" s="41">
        <f>+P53</f>
        <v>409.97</v>
      </c>
      <c r="I9" s="40">
        <f>+ROUND(K9*$J$5+L9*$M$5+M9*$L$5*$Q$5,4)</f>
        <v>0.99980000000000002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308.62</v>
      </c>
      <c r="F10" s="69">
        <f>+E10*(1-0.625*MEM_DM)</f>
        <v>61.72399999999999</v>
      </c>
      <c r="H10" s="41">
        <f>+Q53</f>
        <v>308.68</v>
      </c>
      <c r="I10" s="40">
        <f t="shared" ref="I10:I45" si="3">+ROUND(K10*$J$5+L10*$M$5+M10*$L$5*$Q$5,4)</f>
        <v>0.99980000000000002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282.56</v>
      </c>
      <c r="F11" s="69">
        <f>+E11*(1-0.625*MEM_DM)</f>
        <v>56.511999999999986</v>
      </c>
      <c r="H11" s="41">
        <f>+R53</f>
        <v>291.81</v>
      </c>
      <c r="I11" s="40">
        <f>+ROUND(K11*$J$5+L11*$O$5+M11*$L$5*$Q$5,4)</f>
        <v>0.96830000000000005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259.56</v>
      </c>
      <c r="F12" s="69">
        <f>+E12*(1-0.625*MEM_DM)</f>
        <v>51.911999999999992</v>
      </c>
      <c r="H12" s="41">
        <f>+S53</f>
        <v>268.06</v>
      </c>
      <c r="I12" s="40">
        <f>+ROUND(K12*$J$5+L12*$O$5+M12*$L$5*$Q$5,4)</f>
        <v>0.96830000000000005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246.96</v>
      </c>
      <c r="F13" s="69">
        <f>+E13-18.75*E13/D13*MEM_DM</f>
        <v>68.111478575739284</v>
      </c>
      <c r="H13" s="41">
        <f>+T53</f>
        <v>255.04</v>
      </c>
      <c r="I13" s="40">
        <f>+ROUND(K13*$J$5+L13*$O$5+M13*$L$5*$Q$5,4)</f>
        <v>0.96830000000000005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424.64</v>
      </c>
      <c r="F14" s="69">
        <f>+E14*(1-0.625*MEM_DM)</f>
        <v>84.927999999999983</v>
      </c>
      <c r="H14" s="38">
        <f>+P54</f>
        <v>424.72</v>
      </c>
      <c r="I14" s="40">
        <f t="shared" si="3"/>
        <v>0.99980000000000002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320.64999999999998</v>
      </c>
      <c r="F15" s="69">
        <f>+E15*(1-0.625*MEM_DM)</f>
        <v>64.129999999999981</v>
      </c>
      <c r="H15" s="38">
        <f>+Q54</f>
        <v>320.70999999999998</v>
      </c>
      <c r="I15" s="40">
        <f t="shared" si="3"/>
        <v>0.99980000000000002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290.66000000000003</v>
      </c>
      <c r="F16" s="69">
        <f>+E16*(1-0.625*MEM_DM)</f>
        <v>58.131999999999991</v>
      </c>
      <c r="H16" s="38">
        <f>+R54</f>
        <v>300.18</v>
      </c>
      <c r="I16" s="40">
        <f>+ROUND(K16*$J$5+L16*$O$5+M16*$L$5*$Q$5,4)</f>
        <v>0.96830000000000005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267.38</v>
      </c>
      <c r="F17" s="69">
        <f>+E17*(1-0.625*MEM_DM)</f>
        <v>53.475999999999985</v>
      </c>
      <c r="H17" s="38">
        <f>+S54</f>
        <v>276.13</v>
      </c>
      <c r="I17" s="40">
        <f>+ROUND(K17*$J$5+L17*$O$5+M17*$L$5*$Q$5,4)</f>
        <v>0.96830000000000005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252.21</v>
      </c>
      <c r="F18" s="69">
        <f>+E18-18.75*E18/D18*MEM_DM</f>
        <v>67.722343797622699</v>
      </c>
      <c r="H18" s="38">
        <f>+T54</f>
        <v>260.47000000000003</v>
      </c>
      <c r="I18" s="40">
        <f>+ROUND(K18*$J$5+L18*$O$5+M18*$L$5*$Q$5,4)</f>
        <v>0.96830000000000005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579.12</v>
      </c>
      <c r="F19" s="69">
        <f t="shared" ref="F19:F32" si="6">+E19*(1-0.625*MEM_DM)</f>
        <v>115.82399999999997</v>
      </c>
      <c r="H19" s="41">
        <f>+P55</f>
        <v>579.24</v>
      </c>
      <c r="I19" s="40">
        <f t="shared" si="3"/>
        <v>0.99980000000000002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446.7</v>
      </c>
      <c r="F20" s="69">
        <f t="shared" si="6"/>
        <v>89.339999999999975</v>
      </c>
      <c r="H20" s="41">
        <f>+Q55</f>
        <v>446.79</v>
      </c>
      <c r="I20" s="40">
        <f t="shared" si="3"/>
        <v>0.99980000000000002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426.54</v>
      </c>
      <c r="F21" s="69">
        <f t="shared" si="6"/>
        <v>85.307999999999979</v>
      </c>
      <c r="H21" s="41">
        <f>+R55</f>
        <v>440.5</v>
      </c>
      <c r="I21" s="40">
        <f>+ROUND(K21*$J$5+L21*$O$5+M21*$L$5*$Q$5,4)</f>
        <v>0.96830000000000005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365.29</v>
      </c>
      <c r="F22" s="69">
        <f t="shared" si="6"/>
        <v>73.057999999999993</v>
      </c>
      <c r="H22" s="41">
        <f>+S55</f>
        <v>377.25</v>
      </c>
      <c r="I22" s="40">
        <f>+ROUND(K22*$J$5+L22*$O$5+M22*$L$5*$Q$5,4)</f>
        <v>0.96830000000000005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330.5</v>
      </c>
      <c r="F23" s="69">
        <f t="shared" si="6"/>
        <v>66.09999999999998</v>
      </c>
      <c r="H23" s="41">
        <f>+T55</f>
        <v>341.32</v>
      </c>
      <c r="I23" s="40">
        <f>+ROUND(K23*$J$5+L23*$O$5+M23*$L$5*$Q$5,4)</f>
        <v>0.96830000000000005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634.96</v>
      </c>
      <c r="F24" s="69">
        <f t="shared" si="6"/>
        <v>126.99199999999998</v>
      </c>
      <c r="H24" s="38">
        <f>+P56</f>
        <v>635.09</v>
      </c>
      <c r="I24" s="40">
        <f t="shared" si="3"/>
        <v>0.99980000000000002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494.72</v>
      </c>
      <c r="F25" s="69">
        <f t="shared" si="6"/>
        <v>98.943999999999988</v>
      </c>
      <c r="H25" s="38">
        <f>+Q56</f>
        <v>494.82</v>
      </c>
      <c r="I25" s="40">
        <f t="shared" si="3"/>
        <v>0.99980000000000002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476.39</v>
      </c>
      <c r="F26" s="69">
        <f t="shared" si="6"/>
        <v>95.277999999999977</v>
      </c>
      <c r="H26" s="38">
        <f>+R56</f>
        <v>491.99</v>
      </c>
      <c r="I26" s="40">
        <f>+ROUND(K26*$J$5+L26*$O$5+M26*$L$5*$Q$5,4)</f>
        <v>0.96830000000000005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410.58</v>
      </c>
      <c r="F27" s="69">
        <f t="shared" si="6"/>
        <v>82.115999999999985</v>
      </c>
      <c r="H27" s="38">
        <f>+S56</f>
        <v>424.02</v>
      </c>
      <c r="I27" s="40">
        <f>+ROUND(K27*$J$5+L27*$O$5+M27*$L$5*$Q$5,4)</f>
        <v>0.96830000000000005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372.85</v>
      </c>
      <c r="F28" s="69">
        <f t="shared" si="6"/>
        <v>74.569999999999993</v>
      </c>
      <c r="H28" s="38">
        <f>+T56</f>
        <v>385.06</v>
      </c>
      <c r="I28" s="40">
        <f>+ROUND(K28*$J$5+L28*$O$5+M28*$L$5*$Q$5,4)</f>
        <v>0.96830000000000005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621.74</v>
      </c>
      <c r="F29" s="69">
        <f t="shared" si="6"/>
        <v>124.34799999999997</v>
      </c>
      <c r="H29" s="41">
        <f>+P42</f>
        <v>621.86</v>
      </c>
      <c r="I29" s="40">
        <f t="shared" si="3"/>
        <v>0.99980000000000002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474.21</v>
      </c>
      <c r="F30" s="69">
        <f t="shared" si="6"/>
        <v>94.84199999999997</v>
      </c>
      <c r="H30" s="38">
        <f>+Q42</f>
        <v>474.3</v>
      </c>
      <c r="I30" s="40">
        <f t="shared" si="3"/>
        <v>0.99980000000000002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477.67</v>
      </c>
      <c r="F31" s="69">
        <f t="shared" si="6"/>
        <v>95.533999999999978</v>
      </c>
      <c r="H31" s="38">
        <f>+R42</f>
        <v>493.31</v>
      </c>
      <c r="I31" s="40">
        <f>+ROUND(K31*$J$5+L31*$O$5+M31*$L$5*$Q$5,4)</f>
        <v>0.96830000000000005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452.68</v>
      </c>
      <c r="F32" s="69">
        <f t="shared" si="6"/>
        <v>90.535999999999987</v>
      </c>
      <c r="H32" s="38">
        <f>+S42</f>
        <v>467.5</v>
      </c>
      <c r="I32" s="40">
        <f>+ROUND(K32*$J$5+L32*$O$5+M32*$L$5*$Q$5,4)</f>
        <v>0.96830000000000005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437.57</v>
      </c>
      <c r="F33" s="70">
        <f>+E33-18.75*E33/D33*MEM_DM</f>
        <v>120.68164755582376</v>
      </c>
      <c r="H33" s="38">
        <f>+T42</f>
        <v>451.9</v>
      </c>
      <c r="I33" s="40">
        <f>+ROUND(K33*$J$5+L33*$O$5+M33*$L$5*$Q$5,4)</f>
        <v>0.96830000000000005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640.34</v>
      </c>
      <c r="F34" s="69">
        <f>+E34*(1-0.625*MEM_DM)</f>
        <v>128.06799999999998</v>
      </c>
      <c r="H34" s="41">
        <f>+P43</f>
        <v>640.47</v>
      </c>
      <c r="I34" s="40">
        <f t="shared" si="3"/>
        <v>0.99980000000000002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490.54</v>
      </c>
      <c r="F35" s="69">
        <f>+E35*(1-0.625*MEM_DM)</f>
        <v>98.107999999999976</v>
      </c>
      <c r="H35" s="38">
        <f>+Q43</f>
        <v>490.64</v>
      </c>
      <c r="I35" s="40">
        <f t="shared" si="3"/>
        <v>0.99980000000000002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489.25</v>
      </c>
      <c r="F36" s="69">
        <f>+E36*(1-0.625*MEM_DM)</f>
        <v>97.84999999999998</v>
      </c>
      <c r="H36" s="38">
        <f>+R43</f>
        <v>505.27</v>
      </c>
      <c r="I36" s="40">
        <f>+ROUND(K36*$J$5+L36*$O$5+M36*$L$5*$Q$5,4)</f>
        <v>0.96830000000000005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464.75</v>
      </c>
      <c r="F37" s="69">
        <f>+E37*(1-0.625*MEM_DM)</f>
        <v>92.949999999999974</v>
      </c>
      <c r="H37" s="38">
        <f>+S43</f>
        <v>479.97</v>
      </c>
      <c r="I37" s="40">
        <f>+ROUND(K37*$J$5+L37*$O$5+M37*$L$5*$Q$5,4)</f>
        <v>0.96830000000000005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445.57</v>
      </c>
      <c r="F38" s="70">
        <f>+E38-18.75*E38/D38*MEM_DM</f>
        <v>119.64253886010363</v>
      </c>
      <c r="H38" s="38">
        <f>+T43</f>
        <v>460.16</v>
      </c>
      <c r="I38" s="40">
        <f>+ROUND(K38*$J$5+L38*$O$5+M38*$L$5*$Q$5,4)</f>
        <v>0.96830000000000005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841.18</v>
      </c>
      <c r="F39" s="69">
        <f t="shared" ref="F39:F48" si="8">+E39*(1-0.625*MEM_DM)</f>
        <v>168.23599999999996</v>
      </c>
      <c r="H39" s="41">
        <f>+P44</f>
        <v>841.35</v>
      </c>
      <c r="I39" s="40">
        <f t="shared" si="3"/>
        <v>0.99980000000000002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653.08000000000004</v>
      </c>
      <c r="F40" s="69">
        <f t="shared" si="8"/>
        <v>130.61599999999999</v>
      </c>
      <c r="H40" s="38">
        <f>+Q44</f>
        <v>653.21</v>
      </c>
      <c r="I40" s="40">
        <f t="shared" si="3"/>
        <v>0.99980000000000002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679.8</v>
      </c>
      <c r="F41" s="69">
        <f t="shared" si="8"/>
        <v>135.95999999999995</v>
      </c>
      <c r="H41" s="38">
        <f>+R44</f>
        <v>702.06</v>
      </c>
      <c r="I41" s="40">
        <f>+ROUND(K41*$J$5+L41*$O$5+M41*$L$5*$Q$5,4)</f>
        <v>0.96830000000000005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596.84</v>
      </c>
      <c r="F42" s="69">
        <f t="shared" si="8"/>
        <v>119.36799999999998</v>
      </c>
      <c r="H42" s="38">
        <f>+S44</f>
        <v>616.38</v>
      </c>
      <c r="I42" s="40">
        <f>+ROUND(K42*$J$5+L42*$O$5+M42*$L$5*$Q$5,4)</f>
        <v>0.96830000000000005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547.04999999999995</v>
      </c>
      <c r="F43" s="69">
        <f t="shared" si="8"/>
        <v>109.40999999999997</v>
      </c>
      <c r="H43" s="38">
        <f>+T44</f>
        <v>564.96</v>
      </c>
      <c r="I43" s="40">
        <f>+ROUND(K43*$J$5+L43*$O$5+M43*$L$5*$Q$5,4)</f>
        <v>0.96830000000000005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928.81</v>
      </c>
      <c r="F44" s="69">
        <f t="shared" si="8"/>
        <v>185.76199999999994</v>
      </c>
      <c r="H44" s="41">
        <f>+P45</f>
        <v>929</v>
      </c>
      <c r="I44" s="40">
        <f t="shared" si="3"/>
        <v>0.99980000000000002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726.66</v>
      </c>
      <c r="F45" s="69">
        <f t="shared" si="8"/>
        <v>145.33199999999997</v>
      </c>
      <c r="H45" s="38">
        <f>+Q45</f>
        <v>726.81</v>
      </c>
      <c r="I45" s="40">
        <f t="shared" si="3"/>
        <v>0.99980000000000002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762.6</v>
      </c>
      <c r="F46" s="69">
        <f>+E46*(1-0.625*MEM_DM)</f>
        <v>152.51999999999998</v>
      </c>
      <c r="H46" s="38">
        <f>+R45</f>
        <v>787.57</v>
      </c>
      <c r="I46" s="40">
        <f>+ROUND(K46*$J$5+L46*$O$5+M46*$L$5*$Q$5,4)</f>
        <v>0.96830000000000005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672.37</v>
      </c>
      <c r="F47" s="69">
        <f t="shared" si="8"/>
        <v>134.47399999999996</v>
      </c>
      <c r="H47" s="38">
        <f>+S45</f>
        <v>694.38</v>
      </c>
      <c r="I47" s="40">
        <f>+ROUND(K47*$J$5+L47*$O$5+M47*$L$5*$Q$5,4)</f>
        <v>0.96830000000000005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617.95000000000005</v>
      </c>
      <c r="F48" s="69">
        <f t="shared" si="8"/>
        <v>123.58999999999997</v>
      </c>
      <c r="H48" s="38">
        <f>+T45</f>
        <v>638.17999999999995</v>
      </c>
      <c r="I48" s="40">
        <f>+ROUND(K48*$J$5+L48*$O$5+M48*$L$5*$Q$5,4)</f>
        <v>0.96830000000000005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04/oct/2012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2.37</v>
      </c>
      <c r="C55" s="68">
        <f t="shared" si="9"/>
        <v>3.73</v>
      </c>
      <c r="D55" s="68">
        <f t="shared" si="9"/>
        <v>5.7</v>
      </c>
      <c r="E55" s="68">
        <f t="shared" si="9"/>
        <v>5.7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3.61</v>
      </c>
      <c r="C56" s="68">
        <f t="shared" si="9"/>
        <v>4.75</v>
      </c>
      <c r="D56" s="68">
        <f t="shared" si="9"/>
        <v>7.27</v>
      </c>
      <c r="E56" s="68">
        <f t="shared" si="9"/>
        <v>7.27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>
      <selection activeCell="B8" sqref="B8"/>
    </sheetView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H4ZUARPRAJFR-91-1304</_dlc_DocId>
    <_dlc_DocIdUrl xmlns="c9af1732-5c4a-47a8-8a40-65a3d58cbfeb">
      <Url>http://portal/seccion/centro_documental/gart/_layouts/15/DocIdRedir.aspx?ID=H4ZUARPRAJFR-91-1304</Url>
      <Description>H4ZUARPRAJFR-91-1304</Description>
    </_dlc_DocIdUrl>
    <Categoria xmlns="2c528ab9-7095-49d0-a7ff-82fe0cd557ed">3</Categoria>
    <FechaVigencia xmlns="2c528ab9-7095-49d0-a7ff-82fe0cd557ed">2012-10-04T05:00:00+00:00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2E63BD-6CB5-4B14-9905-4187A0CCE22E}"/>
</file>

<file path=customXml/itemProps2.xml><?xml version="1.0" encoding="utf-8"?>
<ds:datastoreItem xmlns:ds="http://schemas.openxmlformats.org/officeDocument/2006/customXml" ds:itemID="{5F665436-153B-412A-B267-278E67B1B041}"/>
</file>

<file path=customXml/itemProps3.xml><?xml version="1.0" encoding="utf-8"?>
<ds:datastoreItem xmlns:ds="http://schemas.openxmlformats.org/officeDocument/2006/customXml" ds:itemID="{9580DBAE-8211-47DF-B336-C6B190F2E55D}"/>
</file>

<file path=customXml/itemProps4.xml><?xml version="1.0" encoding="utf-8"?>
<ds:datastoreItem xmlns:ds="http://schemas.openxmlformats.org/officeDocument/2006/customXml" ds:itemID="{3F3168B0-0AB8-4ABF-8FFE-C0C8194FD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2012-10-02T16:43:56Z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5" name="_EmailSubject">
    <vt:lpwstr>Revise "TFBT8_041102010"</vt:lpwstr>
  </property>
  <property fmtid="{D5CDD505-2E9C-101B-9397-08002B2CF9AE}" pid="6" name="_AuthorEmail">
    <vt:lpwstr>jventura@osinerg.gob.pe</vt:lpwstr>
  </property>
  <property fmtid="{D5CDD505-2E9C-101B-9397-08002B2CF9AE}" pid="7" name="_AuthorEmailDisplayName">
    <vt:lpwstr>Jorge Luis Ventura Flores</vt:lpwstr>
  </property>
  <property fmtid="{D5CDD505-2E9C-101B-9397-08002B2CF9AE}" pid="8" name="_ReviewingToolsShownOnc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47f46e68-176b-4a95-a092-f59a82048852</vt:lpwstr>
  </property>
  <property fmtid="{D5CDD505-2E9C-101B-9397-08002B2CF9AE}" pid="14" name="FechaVigencia">
    <vt:filetime>2015-12-17T20:47:01Z</vt:filetime>
  </property>
</Properties>
</file>