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I11" i="21" s="1"/>
  <c r="E11" i="21" s="1"/>
  <c r="F11" i="21" s="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I9" i="21"/>
  <c r="E9" i="21" s="1"/>
  <c r="F9" i="21" s="1"/>
  <c r="M14" i="21"/>
  <c r="M12" i="21"/>
  <c r="I16" i="21" l="1"/>
  <c r="E16" i="21" s="1"/>
  <c r="F16" i="21" s="1"/>
  <c r="I12" i="2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<sst xmlns="http://schemas.openxmlformats.org/spreadsheetml/2006/main" count="169" uniqueCount="71">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</sst>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/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81" t="s">
        <v>63</v>
      </c>
      <c r="N1" s="82"/>
      <c r="O1" s="81" t="s">
        <v>18</v>
      </c>
      <c r="P1" s="82"/>
      <c r="Q1" s="77" t="s">
        <v>66</v>
      </c>
      <c r="R1" s="78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41278</v>
      </c>
      <c r="J4" s="55">
        <v>208.22171800000001</v>
      </c>
      <c r="K4" s="55">
        <v>2.5510000000000002</v>
      </c>
      <c r="L4" s="55">
        <v>359.13000000000005</v>
      </c>
      <c r="M4" s="39">
        <f>+K4*(1+N4)</f>
        <v>2.6540604000000001</v>
      </c>
      <c r="N4" s="47">
        <f>+Q33</f>
        <v>4.0399999999999998E-2</v>
      </c>
      <c r="O4" s="48">
        <f>+K4*(1+P4)</f>
        <v>2.6254892000000001</v>
      </c>
      <c r="P4" s="47">
        <f>+Q34</f>
        <v>2.92E-2</v>
      </c>
      <c r="Q4" s="48">
        <f>+K4*(1+R4)</f>
        <v>2.5510000000000002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1.0807583050934657</v>
      </c>
      <c r="K5" s="39">
        <f t="shared" si="0"/>
        <v>0.89666080843585239</v>
      </c>
      <c r="L5" s="39">
        <f t="shared" si="0"/>
        <v>1.2040029502480893</v>
      </c>
      <c r="M5" s="39">
        <f t="shared" si="0"/>
        <v>0.87950024049840747</v>
      </c>
      <c r="N5" s="39">
        <f t="shared" si="0"/>
        <v>0.66556836902800665</v>
      </c>
      <c r="O5" s="39">
        <f t="shared" si="0"/>
        <v>0.88411889638070429</v>
      </c>
      <c r="P5" s="39">
        <f t="shared" si="0"/>
        <v>0.66666666666666674</v>
      </c>
      <c r="Q5" s="39">
        <f t="shared" si="0"/>
        <v>0.82262459489527739</v>
      </c>
      <c r="R5" s="66">
        <v>-0.09</v>
      </c>
    </row>
    <row r="6" spans="1:19">
      <c r="A6" s="58" t="str">
        <f>CONCATENATE("Vigente a partir del ",TEXT(I4,"DD/MMM/YYYY"))</f>
        <v>Vigente a partir del 04/ene/2013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9" t="s">
        <v>40</v>
      </c>
      <c r="F7" s="80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71" t="s">
        <v>58</v>
      </c>
      <c r="B9" s="71" t="s">
        <v>47</v>
      </c>
      <c r="C9" s="36" t="s">
        <v>3</v>
      </c>
      <c r="D9" s="37">
        <f>+D29</f>
        <v>7.32</v>
      </c>
      <c r="E9" s="69">
        <f t="shared" ref="E9:E28" si="1">+ROUND(H9*I9,2)</f>
        <v>406.12</v>
      </c>
      <c r="F9" s="69">
        <f>+E9*(1-0.625*MEM_DM)</f>
        <v>81.22399999999999</v>
      </c>
      <c r="H9" s="41">
        <f>+P53</f>
        <v>409.97</v>
      </c>
      <c r="I9" s="40">
        <f>+ROUND(K9*$J$5+L9*$M$5+M9*$L$5*$Q$5,4)</f>
        <v>0.99060000000000004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72"/>
      <c r="B10" s="72"/>
      <c r="C10" s="36" t="s">
        <v>4</v>
      </c>
      <c r="D10" s="37">
        <f t="shared" ref="D10:D28" si="2">+D30</f>
        <v>11.75</v>
      </c>
      <c r="E10" s="69">
        <f t="shared" si="1"/>
        <v>305.77999999999997</v>
      </c>
      <c r="F10" s="69">
        <f>+E10*(1-0.625*MEM_DM)</f>
        <v>61.155999999999977</v>
      </c>
      <c r="H10" s="41">
        <f>+Q53</f>
        <v>308.68</v>
      </c>
      <c r="I10" s="40">
        <f t="shared" ref="I10:I45" si="3">+ROUND(K10*$J$5+L10*$M$5+M10*$L$5*$Q$5,4)</f>
        <v>0.99060000000000004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72"/>
      <c r="B11" s="72"/>
      <c r="C11" s="36" t="s">
        <v>5</v>
      </c>
      <c r="D11" s="37">
        <f t="shared" si="2"/>
        <v>16.73</v>
      </c>
      <c r="E11" s="69">
        <f t="shared" si="1"/>
        <v>279.17</v>
      </c>
      <c r="F11" s="69">
        <f>+E11*(1-0.625*MEM_DM)</f>
        <v>55.833999999999989</v>
      </c>
      <c r="H11" s="41">
        <f>+R53</f>
        <v>291.81</v>
      </c>
      <c r="I11" s="40">
        <f>+ROUND(K11*$J$5+L11*$O$5+M11*$L$5*$Q$5,4)</f>
        <v>0.95669999999999999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72"/>
      <c r="B12" s="72"/>
      <c r="C12" s="36" t="s">
        <v>6</v>
      </c>
      <c r="D12" s="37">
        <f t="shared" si="2"/>
        <v>24.92</v>
      </c>
      <c r="E12" s="69">
        <f t="shared" si="1"/>
        <v>256.45</v>
      </c>
      <c r="F12" s="69">
        <f>+E12*(1-0.625*MEM_DM)</f>
        <v>51.289999999999985</v>
      </c>
      <c r="H12" s="41">
        <f>+S53</f>
        <v>268.06</v>
      </c>
      <c r="I12" s="40">
        <f>+ROUND(K12*$J$5+L12*$O$5+M12*$L$5*$Q$5,4)</f>
        <v>0.95669999999999999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72"/>
      <c r="B13" s="73"/>
      <c r="C13" s="36" t="s">
        <v>7</v>
      </c>
      <c r="D13" s="37">
        <f t="shared" si="2"/>
        <v>33.14</v>
      </c>
      <c r="E13" s="69">
        <f t="shared" si="1"/>
        <v>244</v>
      </c>
      <c r="F13" s="69">
        <f>+E13-18.75*E13/D13*MEM_DM</f>
        <v>67.295111647555814</v>
      </c>
      <c r="H13" s="41">
        <f>+T53</f>
        <v>255.04</v>
      </c>
      <c r="I13" s="40">
        <f>+ROUND(K13*$J$5+L13*$O$5+M13*$L$5*$Q$5,4)</f>
        <v>0.95669999999999999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72"/>
      <c r="B14" s="71" t="s">
        <v>31</v>
      </c>
      <c r="C14" s="36" t="s">
        <v>3</v>
      </c>
      <c r="D14" s="37">
        <f t="shared" si="2"/>
        <v>7.24</v>
      </c>
      <c r="E14" s="69">
        <f t="shared" si="1"/>
        <v>420.73</v>
      </c>
      <c r="F14" s="69">
        <f>+E14*(1-0.625*MEM_DM)</f>
        <v>84.145999999999987</v>
      </c>
      <c r="H14" s="38">
        <f>+P54</f>
        <v>424.72</v>
      </c>
      <c r="I14" s="40">
        <f t="shared" si="3"/>
        <v>0.99060000000000004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72"/>
      <c r="B15" s="72"/>
      <c r="C15" s="36" t="s">
        <v>4</v>
      </c>
      <c r="D15" s="37">
        <f t="shared" si="2"/>
        <v>11.54</v>
      </c>
      <c r="E15" s="69">
        <f t="shared" si="1"/>
        <v>317.7</v>
      </c>
      <c r="F15" s="69">
        <f>+E15*(1-0.625*MEM_DM)</f>
        <v>63.539999999999985</v>
      </c>
      <c r="H15" s="38">
        <f>+Q54</f>
        <v>320.70999999999998</v>
      </c>
      <c r="I15" s="40">
        <f t="shared" si="3"/>
        <v>0.99060000000000004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72"/>
      <c r="B16" s="72"/>
      <c r="C16" s="36" t="s">
        <v>5</v>
      </c>
      <c r="D16" s="37">
        <f t="shared" si="2"/>
        <v>16.510000000000002</v>
      </c>
      <c r="E16" s="69">
        <f t="shared" si="1"/>
        <v>287.18</v>
      </c>
      <c r="F16" s="69">
        <f>+E16*(1-0.625*MEM_DM)</f>
        <v>57.435999999999986</v>
      </c>
      <c r="H16" s="38">
        <f>+R54</f>
        <v>300.18</v>
      </c>
      <c r="I16" s="40">
        <f>+ROUND(K16*$J$5+L16*$O$5+M16*$L$5*$Q$5,4)</f>
        <v>0.95669999999999999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72"/>
      <c r="B17" s="72"/>
      <c r="C17" s="36" t="s">
        <v>6</v>
      </c>
      <c r="D17" s="37">
        <f t="shared" si="2"/>
        <v>24.51</v>
      </c>
      <c r="E17" s="69">
        <f t="shared" si="1"/>
        <v>264.17</v>
      </c>
      <c r="F17" s="69">
        <f>+E17*(1-0.625*MEM_DM)</f>
        <v>52.833999999999989</v>
      </c>
      <c r="H17" s="38">
        <f>+S54</f>
        <v>276.13</v>
      </c>
      <c r="I17" s="40">
        <f>+ROUND(K17*$J$5+L17*$O$5+M17*$L$5*$Q$5,4)</f>
        <v>0.95669999999999999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72"/>
      <c r="B18" s="73"/>
      <c r="C18" s="36" t="s">
        <v>7</v>
      </c>
      <c r="D18" s="37">
        <f t="shared" si="2"/>
        <v>32.81</v>
      </c>
      <c r="E18" s="69">
        <f t="shared" si="1"/>
        <v>249.19</v>
      </c>
      <c r="F18" s="69">
        <f>+E18-18.75*E18/D18*MEM_DM</f>
        <v>66.911426394391952</v>
      </c>
      <c r="H18" s="38">
        <f>+T54</f>
        <v>260.47000000000003</v>
      </c>
      <c r="I18" s="40">
        <f>+ROUND(K18*$J$5+L18*$O$5+M18*$L$5*$Q$5,4)</f>
        <v>0.95669999999999999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72"/>
      <c r="B19" s="71" t="s">
        <v>48</v>
      </c>
      <c r="C19" s="36" t="s">
        <v>3</v>
      </c>
      <c r="D19" s="37">
        <f t="shared" si="2"/>
        <v>6.07</v>
      </c>
      <c r="E19" s="69">
        <f t="shared" si="1"/>
        <v>573.79999999999995</v>
      </c>
      <c r="F19" s="69">
        <f t="shared" ref="F19:F32" si="6">+E19*(1-0.625*MEM_DM)</f>
        <v>114.75999999999996</v>
      </c>
      <c r="H19" s="41">
        <f>+P55</f>
        <v>579.24</v>
      </c>
      <c r="I19" s="40">
        <f t="shared" si="3"/>
        <v>0.99060000000000004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72"/>
      <c r="B20" s="72"/>
      <c r="C20" s="36" t="s">
        <v>4</v>
      </c>
      <c r="D20" s="37">
        <f t="shared" si="2"/>
        <v>9.66</v>
      </c>
      <c r="E20" s="69">
        <f t="shared" si="1"/>
        <v>442.59</v>
      </c>
      <c r="F20" s="69">
        <f t="shared" si="6"/>
        <v>88.517999999999972</v>
      </c>
      <c r="H20" s="41">
        <f>+Q55</f>
        <v>446.79</v>
      </c>
      <c r="I20" s="40">
        <f t="shared" si="3"/>
        <v>0.99060000000000004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72"/>
      <c r="B21" s="72"/>
      <c r="C21" s="36" t="s">
        <v>5</v>
      </c>
      <c r="D21" s="37">
        <f t="shared" si="2"/>
        <v>13.11</v>
      </c>
      <c r="E21" s="69">
        <f t="shared" si="1"/>
        <v>421.43</v>
      </c>
      <c r="F21" s="69">
        <f t="shared" si="6"/>
        <v>84.285999999999987</v>
      </c>
      <c r="H21" s="41">
        <f>+R55</f>
        <v>440.5</v>
      </c>
      <c r="I21" s="40">
        <f>+ROUND(K21*$J$5+L21*$O$5+M21*$L$5*$Q$5,4)</f>
        <v>0.95669999999999999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72"/>
      <c r="B22" s="72"/>
      <c r="C22" s="36" t="s">
        <v>6</v>
      </c>
      <c r="D22" s="37">
        <f t="shared" si="2"/>
        <v>21.19</v>
      </c>
      <c r="E22" s="69">
        <f t="shared" si="1"/>
        <v>360.92</v>
      </c>
      <c r="F22" s="69">
        <f t="shared" si="6"/>
        <v>72.183999999999983</v>
      </c>
      <c r="H22" s="41">
        <f>+S55</f>
        <v>377.25</v>
      </c>
      <c r="I22" s="40">
        <f>+ROUND(K22*$J$5+L22*$O$5+M22*$L$5*$Q$5,4)</f>
        <v>0.95669999999999999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3" t="s">
        <v>19</v>
      </c>
      <c r="Q22" s="84"/>
      <c r="R22" s="84"/>
      <c r="S22" s="85"/>
      <c r="T22" s="18"/>
    </row>
    <row r="23" spans="1:20">
      <c r="A23" s="72"/>
      <c r="B23" s="73"/>
      <c r="C23" s="36" t="s">
        <v>7</v>
      </c>
      <c r="D23" s="37">
        <f t="shared" si="2"/>
        <v>29.65</v>
      </c>
      <c r="E23" s="69">
        <f t="shared" si="1"/>
        <v>326.54000000000002</v>
      </c>
      <c r="F23" s="69">
        <f t="shared" si="6"/>
        <v>65.307999999999993</v>
      </c>
      <c r="H23" s="41">
        <f>+T55</f>
        <v>341.32</v>
      </c>
      <c r="I23" s="40">
        <f>+ROUND(K23*$J$5+L23*$O$5+M23*$L$5*$Q$5,4)</f>
        <v>0.95669999999999999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72"/>
      <c r="B24" s="71" t="s">
        <v>9</v>
      </c>
      <c r="C24" s="36" t="s">
        <v>3</v>
      </c>
      <c r="D24" s="37">
        <f t="shared" si="2"/>
        <v>6.07</v>
      </c>
      <c r="E24" s="69">
        <f t="shared" si="1"/>
        <v>629.12</v>
      </c>
      <c r="F24" s="69">
        <f t="shared" si="6"/>
        <v>125.82399999999997</v>
      </c>
      <c r="H24" s="38">
        <f>+P56</f>
        <v>635.09</v>
      </c>
      <c r="I24" s="40">
        <f t="shared" si="3"/>
        <v>0.99060000000000004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72"/>
      <c r="B25" s="72"/>
      <c r="C25" s="36" t="s">
        <v>4</v>
      </c>
      <c r="D25" s="37">
        <f t="shared" si="2"/>
        <v>9.66</v>
      </c>
      <c r="E25" s="69">
        <f t="shared" si="1"/>
        <v>490.17</v>
      </c>
      <c r="F25" s="69">
        <f t="shared" si="6"/>
        <v>98.033999999999978</v>
      </c>
      <c r="H25" s="38">
        <f>+Q56</f>
        <v>494.82</v>
      </c>
      <c r="I25" s="40">
        <f t="shared" si="3"/>
        <v>0.99060000000000004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72"/>
      <c r="B26" s="72"/>
      <c r="C26" s="36" t="s">
        <v>5</v>
      </c>
      <c r="D26" s="37">
        <f t="shared" si="2"/>
        <v>13.11</v>
      </c>
      <c r="E26" s="69">
        <f t="shared" si="1"/>
        <v>470.69</v>
      </c>
      <c r="F26" s="69">
        <f t="shared" si="6"/>
        <v>94.137999999999977</v>
      </c>
      <c r="H26" s="38">
        <f>+R56</f>
        <v>491.99</v>
      </c>
      <c r="I26" s="40">
        <f>+ROUND(K26*$J$5+L26*$O$5+M26*$L$5*$Q$5,4)</f>
        <v>0.95669999999999999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72"/>
      <c r="B27" s="72"/>
      <c r="C27" s="36" t="s">
        <v>6</v>
      </c>
      <c r="D27" s="37">
        <f t="shared" si="2"/>
        <v>21.19</v>
      </c>
      <c r="E27" s="69">
        <f t="shared" si="1"/>
        <v>405.66</v>
      </c>
      <c r="F27" s="69">
        <f t="shared" si="6"/>
        <v>81.131999999999991</v>
      </c>
      <c r="H27" s="38">
        <f>+S56</f>
        <v>424.02</v>
      </c>
      <c r="I27" s="40">
        <f>+ROUND(K27*$J$5+L27*$O$5+M27*$L$5*$Q$5,4)</f>
        <v>0.95669999999999999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73"/>
      <c r="B28" s="73"/>
      <c r="C28" s="36" t="s">
        <v>7</v>
      </c>
      <c r="D28" s="37">
        <f t="shared" si="2"/>
        <v>29.65</v>
      </c>
      <c r="E28" s="69">
        <f t="shared" si="1"/>
        <v>368.39</v>
      </c>
      <c r="F28" s="69">
        <f t="shared" si="6"/>
        <v>73.677999999999983</v>
      </c>
      <c r="H28" s="38">
        <f>+T56</f>
        <v>385.06</v>
      </c>
      <c r="I28" s="40">
        <f>+ROUND(K28*$J$5+L28*$O$5+M28*$L$5*$Q$5,4)</f>
        <v>0.95669999999999999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72" t="s">
        <v>46</v>
      </c>
      <c r="B29" s="72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616.01</v>
      </c>
      <c r="F29" s="69">
        <f t="shared" si="6"/>
        <v>123.20199999999997</v>
      </c>
      <c r="H29" s="41">
        <f>+P42</f>
        <v>621.86</v>
      </c>
      <c r="I29" s="40">
        <f t="shared" si="3"/>
        <v>0.99060000000000004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72"/>
      <c r="B30" s="72"/>
      <c r="C30" s="36" t="s">
        <v>4</v>
      </c>
      <c r="D30" s="38">
        <f>+PliegoRural!Q65</f>
        <v>11.75</v>
      </c>
      <c r="E30" s="69">
        <f t="shared" si="7"/>
        <v>469.84</v>
      </c>
      <c r="F30" s="69">
        <f t="shared" si="6"/>
        <v>93.967999999999975</v>
      </c>
      <c r="H30" s="38">
        <f>+Q42</f>
        <v>474.3</v>
      </c>
      <c r="I30" s="40">
        <f t="shared" si="3"/>
        <v>0.99060000000000004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72"/>
      <c r="B31" s="72"/>
      <c r="C31" s="36" t="s">
        <v>5</v>
      </c>
      <c r="D31" s="38">
        <f>+PliegoRural!R65</f>
        <v>16.73</v>
      </c>
      <c r="E31" s="69">
        <f t="shared" si="7"/>
        <v>471.95</v>
      </c>
      <c r="F31" s="69">
        <f t="shared" si="6"/>
        <v>94.389999999999972</v>
      </c>
      <c r="H31" s="38">
        <f>+R42</f>
        <v>493.31</v>
      </c>
      <c r="I31" s="40">
        <f>+ROUND(K31*$J$5+L31*$O$5+M31*$L$5*$Q$5,4)</f>
        <v>0.95669999999999999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72"/>
      <c r="B32" s="72"/>
      <c r="C32" s="36" t="s">
        <v>6</v>
      </c>
      <c r="D32" s="38">
        <f>+PliegoRural!S65</f>
        <v>24.92</v>
      </c>
      <c r="E32" s="69">
        <f t="shared" si="7"/>
        <v>447.26</v>
      </c>
      <c r="F32" s="69">
        <f t="shared" si="6"/>
        <v>89.451999999999984</v>
      </c>
      <c r="H32" s="38">
        <f>+S42</f>
        <v>467.5</v>
      </c>
      <c r="I32" s="40">
        <f>+ROUND(K32*$J$5+L32*$O$5+M32*$L$5*$Q$5,4)</f>
        <v>0.95669999999999999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72"/>
      <c r="B33" s="73"/>
      <c r="C33" s="36" t="s">
        <v>7</v>
      </c>
      <c r="D33" s="38">
        <f>+PliegoRural!T65</f>
        <v>33.14</v>
      </c>
      <c r="E33" s="69">
        <f t="shared" si="7"/>
        <v>432.33</v>
      </c>
      <c r="F33" s="70">
        <f>+E33-18.75*E33/D33*MEM_DM</f>
        <v>119.2364574532287</v>
      </c>
      <c r="H33" s="38">
        <f>+T42</f>
        <v>451.9</v>
      </c>
      <c r="I33" s="40">
        <f>+ROUND(K33*$J$5+L33*$O$5+M33*$L$5*$Q$5,4)</f>
        <v>0.95669999999999999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72"/>
      <c r="B34" s="71" t="s">
        <v>31</v>
      </c>
      <c r="C34" s="36" t="s">
        <v>3</v>
      </c>
      <c r="D34" s="38">
        <f>+PliegoRural!P66</f>
        <v>7.24</v>
      </c>
      <c r="E34" s="69">
        <f t="shared" si="7"/>
        <v>634.45000000000005</v>
      </c>
      <c r="F34" s="69">
        <f>+E34*(1-0.625*MEM_DM)</f>
        <v>126.88999999999999</v>
      </c>
      <c r="H34" s="41">
        <f>+P43</f>
        <v>640.47</v>
      </c>
      <c r="I34" s="40">
        <f t="shared" si="3"/>
        <v>0.99060000000000004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72"/>
      <c r="B35" s="72"/>
      <c r="C35" s="36" t="s">
        <v>4</v>
      </c>
      <c r="D35" s="38">
        <f>+PliegoRural!Q66</f>
        <v>11.54</v>
      </c>
      <c r="E35" s="69">
        <f t="shared" si="7"/>
        <v>486.03</v>
      </c>
      <c r="F35" s="69">
        <f>+E35*(1-0.625*MEM_DM)</f>
        <v>97.205999999999975</v>
      </c>
      <c r="H35" s="38">
        <f>+Q43</f>
        <v>490.64</v>
      </c>
      <c r="I35" s="40">
        <f t="shared" si="3"/>
        <v>0.99060000000000004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72"/>
      <c r="B36" s="72"/>
      <c r="C36" s="36" t="s">
        <v>5</v>
      </c>
      <c r="D36" s="38">
        <f>+PliegoRural!R66</f>
        <v>16.510000000000002</v>
      </c>
      <c r="E36" s="69">
        <f t="shared" si="7"/>
        <v>483.39</v>
      </c>
      <c r="F36" s="69">
        <f>+E36*(1-0.625*MEM_DM)</f>
        <v>96.677999999999969</v>
      </c>
      <c r="H36" s="38">
        <f>+R43</f>
        <v>505.27</v>
      </c>
      <c r="I36" s="40">
        <f>+ROUND(K36*$J$5+L36*$O$5+M36*$L$5*$Q$5,4)</f>
        <v>0.95669999999999999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72"/>
      <c r="B37" s="72"/>
      <c r="C37" s="36" t="s">
        <v>6</v>
      </c>
      <c r="D37" s="38">
        <f>+PliegoRural!S66</f>
        <v>24.51</v>
      </c>
      <c r="E37" s="69">
        <f t="shared" si="7"/>
        <v>459.19</v>
      </c>
      <c r="F37" s="69">
        <f>+E37*(1-0.625*MEM_DM)</f>
        <v>91.83799999999998</v>
      </c>
      <c r="H37" s="38">
        <f>+S43</f>
        <v>479.97</v>
      </c>
      <c r="I37" s="40">
        <f>+ROUND(K37*$J$5+L37*$O$5+M37*$L$5*$Q$5,4)</f>
        <v>0.95669999999999999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72"/>
      <c r="B38" s="73"/>
      <c r="C38" s="36" t="s">
        <v>7</v>
      </c>
      <c r="D38" s="38">
        <f>+PliegoRural!T66</f>
        <v>32.81</v>
      </c>
      <c r="E38" s="69">
        <f t="shared" si="7"/>
        <v>440.24</v>
      </c>
      <c r="F38" s="70">
        <f>+E38-18.75*E38/D38*MEM_DM</f>
        <v>118.21135019811032</v>
      </c>
      <c r="H38" s="38">
        <f>+T43</f>
        <v>460.16</v>
      </c>
      <c r="I38" s="40">
        <f>+ROUND(K38*$J$5+L38*$O$5+M38*$L$5*$Q$5,4)</f>
        <v>0.95669999999999999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72"/>
      <c r="B39" s="71" t="s">
        <v>48</v>
      </c>
      <c r="C39" s="36" t="s">
        <v>3</v>
      </c>
      <c r="D39" s="38">
        <f>+PliegoRural!P67</f>
        <v>6.07</v>
      </c>
      <c r="E39" s="69">
        <f t="shared" si="7"/>
        <v>833.44</v>
      </c>
      <c r="F39" s="69">
        <f t="shared" ref="F39:F48" si="8">+E39*(1-0.625*MEM_DM)</f>
        <v>166.68799999999996</v>
      </c>
      <c r="H39" s="41">
        <f>+P44</f>
        <v>841.35</v>
      </c>
      <c r="I39" s="40">
        <f t="shared" si="3"/>
        <v>0.99060000000000004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72"/>
      <c r="B40" s="72"/>
      <c r="C40" s="36" t="s">
        <v>4</v>
      </c>
      <c r="D40" s="38">
        <f>+PliegoRural!Q67</f>
        <v>9.66</v>
      </c>
      <c r="E40" s="69">
        <f t="shared" si="7"/>
        <v>647.07000000000005</v>
      </c>
      <c r="F40" s="69">
        <f t="shared" si="8"/>
        <v>129.41399999999999</v>
      </c>
      <c r="H40" s="38">
        <f>+Q44</f>
        <v>653.21</v>
      </c>
      <c r="I40" s="40">
        <f t="shared" si="3"/>
        <v>0.99060000000000004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5" t="s">
        <v>2</v>
      </c>
      <c r="Q40" s="75"/>
      <c r="R40" s="75"/>
      <c r="S40" s="75"/>
      <c r="T40" s="76"/>
    </row>
    <row r="41" spans="1:20">
      <c r="A41" s="72"/>
      <c r="B41" s="72"/>
      <c r="C41" s="36" t="s">
        <v>5</v>
      </c>
      <c r="D41" s="38">
        <f>+PliegoRural!R67</f>
        <v>13.11</v>
      </c>
      <c r="E41" s="69">
        <f t="shared" si="7"/>
        <v>671.66</v>
      </c>
      <c r="F41" s="69">
        <f t="shared" si="8"/>
        <v>134.33199999999997</v>
      </c>
      <c r="H41" s="38">
        <f>+R44</f>
        <v>702.06</v>
      </c>
      <c r="I41" s="40">
        <f>+ROUND(K41*$J$5+L41*$O$5+M41*$L$5*$Q$5,4)</f>
        <v>0.95669999999999999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72"/>
      <c r="B42" s="72"/>
      <c r="C42" s="36" t="s">
        <v>6</v>
      </c>
      <c r="D42" s="38">
        <f>+PliegoRural!S67</f>
        <v>21.19</v>
      </c>
      <c r="E42" s="69">
        <f t="shared" si="7"/>
        <v>589.69000000000005</v>
      </c>
      <c r="F42" s="69">
        <f t="shared" si="8"/>
        <v>117.93799999999999</v>
      </c>
      <c r="H42" s="38">
        <f>+S44</f>
        <v>616.38</v>
      </c>
      <c r="I42" s="40">
        <f>+ROUND(K42*$J$5+L42*$O$5+M42*$L$5*$Q$5,4)</f>
        <v>0.95669999999999999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72"/>
      <c r="B43" s="73"/>
      <c r="C43" s="36" t="s">
        <v>7</v>
      </c>
      <c r="D43" s="38">
        <f>+PliegoRural!T67</f>
        <v>29.65</v>
      </c>
      <c r="E43" s="69">
        <f>+ROUND(H43*I43,2)</f>
        <v>540.5</v>
      </c>
      <c r="F43" s="69">
        <f t="shared" si="8"/>
        <v>108.09999999999998</v>
      </c>
      <c r="H43" s="38">
        <f>+T44</f>
        <v>564.96</v>
      </c>
      <c r="I43" s="40">
        <f>+ROUND(K43*$J$5+L43*$O$5+M43*$L$5*$Q$5,4)</f>
        <v>0.95669999999999999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72"/>
      <c r="B44" s="71" t="s">
        <v>9</v>
      </c>
      <c r="C44" s="36" t="s">
        <v>3</v>
      </c>
      <c r="D44" s="37">
        <f>+D39</f>
        <v>6.07</v>
      </c>
      <c r="E44" s="69">
        <f t="shared" si="7"/>
        <v>920.27</v>
      </c>
      <c r="F44" s="69">
        <f t="shared" si="8"/>
        <v>184.05399999999995</v>
      </c>
      <c r="H44" s="41">
        <f>+P45</f>
        <v>929</v>
      </c>
      <c r="I44" s="40">
        <f t="shared" si="3"/>
        <v>0.99060000000000004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72"/>
      <c r="B45" s="72"/>
      <c r="C45" s="36" t="s">
        <v>4</v>
      </c>
      <c r="D45" s="37">
        <f>+D40</f>
        <v>9.66</v>
      </c>
      <c r="E45" s="69">
        <f t="shared" si="7"/>
        <v>719.98</v>
      </c>
      <c r="F45" s="69">
        <f t="shared" si="8"/>
        <v>143.99599999999998</v>
      </c>
      <c r="H45" s="38">
        <f>+Q45</f>
        <v>726.81</v>
      </c>
      <c r="I45" s="40">
        <f t="shared" si="3"/>
        <v>0.99060000000000004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72"/>
      <c r="B46" s="72"/>
      <c r="C46" s="36" t="s">
        <v>5</v>
      </c>
      <c r="D46" s="37">
        <f>+D41</f>
        <v>13.11</v>
      </c>
      <c r="E46" s="69">
        <f t="shared" si="7"/>
        <v>753.47</v>
      </c>
      <c r="F46" s="69">
        <f>+E46*(1-0.625*MEM_DM)</f>
        <v>150.69399999999996</v>
      </c>
      <c r="H46" s="38">
        <f>+R45</f>
        <v>787.57</v>
      </c>
      <c r="I46" s="40">
        <f>+ROUND(K46*$J$5+L46*$O$5+M46*$L$5*$Q$5,4)</f>
        <v>0.95669999999999999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72"/>
      <c r="B47" s="72"/>
      <c r="C47" s="36" t="s">
        <v>6</v>
      </c>
      <c r="D47" s="37">
        <f>+D42</f>
        <v>21.19</v>
      </c>
      <c r="E47" s="69">
        <f t="shared" si="7"/>
        <v>664.31</v>
      </c>
      <c r="F47" s="69">
        <f t="shared" si="8"/>
        <v>132.86199999999997</v>
      </c>
      <c r="H47" s="38">
        <f>+S45</f>
        <v>694.38</v>
      </c>
      <c r="I47" s="40">
        <f>+ROUND(K47*$J$5+L47*$O$5+M47*$L$5*$Q$5,4)</f>
        <v>0.95669999999999999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73"/>
      <c r="B48" s="73"/>
      <c r="C48" s="36" t="s">
        <v>7</v>
      </c>
      <c r="D48" s="37">
        <f>+D43</f>
        <v>29.65</v>
      </c>
      <c r="E48" s="69">
        <f t="shared" si="7"/>
        <v>610.54999999999995</v>
      </c>
      <c r="F48" s="69">
        <f t="shared" si="8"/>
        <v>122.10999999999996</v>
      </c>
      <c r="H48" s="38">
        <f>+T45</f>
        <v>638.17999999999995</v>
      </c>
      <c r="I48" s="40">
        <f>+ROUND(K48*$J$5+L48*$O$5+M48*$L$5*$Q$5,4)</f>
        <v>0.95669999999999999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4" t="s">
        <v>2</v>
      </c>
      <c r="Q51" s="75"/>
      <c r="R51" s="75"/>
      <c r="S51" s="75"/>
      <c r="T51" s="76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04/ene/2013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2.37</v>
      </c>
      <c r="C55" s="68">
        <f t="shared" si="9"/>
        <v>3.72</v>
      </c>
      <c r="D55" s="68">
        <f t="shared" si="9"/>
        <v>5.69</v>
      </c>
      <c r="E55" s="68">
        <f t="shared" si="9"/>
        <v>5.69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</v>
      </c>
      <c r="C56" s="68">
        <f t="shared" si="9"/>
        <v>4.7300000000000004</v>
      </c>
      <c r="D56" s="68">
        <f t="shared" si="9"/>
        <v>7.25</v>
      </c>
      <c r="E56" s="68">
        <f t="shared" si="9"/>
        <v>7.25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4" t="s">
        <v>2</v>
      </c>
      <c r="Q63" s="75"/>
      <c r="R63" s="75"/>
      <c r="S63" s="75"/>
      <c r="T63" s="76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P63:T63"/>
    <mergeCell ref="P40:T40"/>
    <mergeCell ref="P51:T51"/>
    <mergeCell ref="Q1:R1"/>
    <mergeCell ref="E7:F7"/>
    <mergeCell ref="O1:P1"/>
    <mergeCell ref="M1:N1"/>
    <mergeCell ref="P22:S22"/>
    <mergeCell ref="A29:A48"/>
    <mergeCell ref="B29:B33"/>
    <mergeCell ref="B34:B38"/>
    <mergeCell ref="B39:B43"/>
    <mergeCell ref="B44:B48"/>
    <mergeCell ref="A9:A28"/>
    <mergeCell ref="B9:B13"/>
    <mergeCell ref="B14:B18"/>
    <mergeCell ref="B19:B23"/>
    <mergeCell ref="B24:B28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>
      <selection activeCell="B8" sqref="B8"/>
    </sheetView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H4ZUARPRAJFR-91-1306</_dlc_DocId>
    <_dlc_DocIdUrl xmlns="c9af1732-5c4a-47a8-8a40-65a3d58cbfeb">
      <Url>http://portal/seccion/centro_documental/gart/_layouts/15/DocIdRedir.aspx?ID=H4ZUARPRAJFR-91-1306</Url>
      <Description>H4ZUARPRAJFR-91-1306</Description>
    </_dlc_DocIdUrl>
    <Categoria xmlns="2c528ab9-7095-49d0-a7ff-82fe0cd557ed">3</Categoria>
    <FechaVigencia xmlns="2c528ab9-7095-49d0-a7ff-82fe0cd557ed">2013-01-04T05:00:00+00:00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DB2C2FE-BED7-4C49-9806-6E6BE8474982}"/>
</file>

<file path=customXml/itemProps2.xml><?xml version="1.0" encoding="utf-8"?>
<ds:datastoreItem xmlns:ds="http://schemas.openxmlformats.org/officeDocument/2006/customXml" ds:itemID="{BA9E36F9-149F-4FA0-A376-6C01DF63A7E5}"/>
</file>

<file path=customXml/itemProps3.xml><?xml version="1.0" encoding="utf-8"?>
<ds:datastoreItem xmlns:ds="http://schemas.openxmlformats.org/officeDocument/2006/customXml" ds:itemID="{244FD248-034E-4600-A76A-1AD1DC74DB36}"/>
</file>

<file path=customXml/itemProps4.xml><?xml version="1.0" encoding="utf-8"?>
<ds:datastoreItem xmlns:ds="http://schemas.openxmlformats.org/officeDocument/2006/customXml" ds:itemID="{29A72B4A-83C6-4CA4-804A-1B684D0549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Juan José Javier Jara</cp:lastModifiedBy>
  <cp:lastPrinted>2012-03-16T18:07:32Z</cp:lastPrinted>
  <dcterms:created xsi:type="dcterms:W3CDTF">2005-07-18T22:02:40Z</dcterms:created>
  <dcterms:modified xsi:type="dcterms:W3CDTF">2013-01-02T17:07:57Z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d72074d1-ab57-4b48-ade4-1108840eba61</vt:lpwstr>
  </property>
  <property fmtid="{D5CDD505-2E9C-101B-9397-08002B2CF9AE}" pid="15" name="FechaVigencia">
    <vt:filetime>2015-12-17T20:48:02Z</vt:filetime>
  </property>
</Properties>
</file>