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SHL\2023\5. Programa Anual de Supervisión\7. PSES 23-2023-Osinergmin-DSHL\5. Evaluación\"/>
    </mc:Choice>
  </mc:AlternateContent>
  <bookViews>
    <workbookView xWindow="0" yWindow="0" windowWidth="11110" windowHeight="9050"/>
  </bookViews>
  <sheets>
    <sheet name="Resumen" sheetId="1" r:id="rId1"/>
    <sheet name="MERMEX - VILOCRU" sheetId="15"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5" l="1"/>
  <c r="H41" i="15" l="1"/>
  <c r="H43" i="15" l="1"/>
  <c r="K39" i="15"/>
  <c r="K38" i="15"/>
  <c r="H39" i="15"/>
  <c r="K37" i="15" l="1"/>
  <c r="K36" i="15"/>
  <c r="H37" i="15"/>
  <c r="K35" i="15"/>
  <c r="K34" i="15"/>
  <c r="H35" i="15"/>
  <c r="K33" i="15"/>
  <c r="K32" i="15"/>
  <c r="H33" i="15"/>
  <c r="K31" i="15"/>
  <c r="K30" i="15"/>
  <c r="H31" i="15"/>
  <c r="K29" i="15"/>
  <c r="K28" i="15"/>
  <c r="H29" i="15"/>
  <c r="K27" i="15" l="1"/>
  <c r="K26" i="15"/>
  <c r="H27" i="15"/>
  <c r="K25" i="15"/>
  <c r="K24" i="15"/>
  <c r="H25" i="15"/>
  <c r="K23" i="15"/>
  <c r="K22" i="15"/>
  <c r="H23" i="15"/>
  <c r="K20" i="15"/>
  <c r="K21" i="15"/>
  <c r="H21" i="15"/>
  <c r="K19" i="15"/>
  <c r="K18" i="15"/>
  <c r="H19" i="15"/>
  <c r="K17" i="15"/>
  <c r="K16" i="15"/>
  <c r="H17" i="15"/>
  <c r="K14" i="15"/>
  <c r="K15" i="15"/>
  <c r="H15" i="15"/>
  <c r="K13" i="15"/>
  <c r="K12" i="15"/>
  <c r="H13" i="15"/>
  <c r="K11" i="15"/>
  <c r="H11" i="15"/>
  <c r="K10" i="15"/>
  <c r="K9" i="15"/>
  <c r="H9" i="15"/>
  <c r="K8" i="15"/>
  <c r="K5" i="15"/>
  <c r="K7" i="15"/>
  <c r="K6" i="15"/>
  <c r="H7" i="15"/>
  <c r="L5" i="15"/>
  <c r="L4" i="15"/>
  <c r="K4" i="15"/>
  <c r="H5" i="15" l="1"/>
  <c r="H42" i="15" l="1"/>
  <c r="H40" i="15"/>
  <c r="H38" i="15"/>
  <c r="H36" i="15"/>
  <c r="H34" i="15"/>
  <c r="H32" i="15"/>
  <c r="H30" i="15"/>
  <c r="H28" i="15"/>
  <c r="H26" i="15"/>
  <c r="H24" i="15"/>
  <c r="H22" i="15"/>
  <c r="H10" i="15"/>
  <c r="H12" i="15"/>
  <c r="H14" i="15"/>
  <c r="H16" i="15"/>
  <c r="H18" i="15"/>
  <c r="H20" i="15"/>
  <c r="H8" i="15"/>
  <c r="H6" i="15"/>
  <c r="H4" i="15"/>
  <c r="G12" i="1" l="1"/>
  <c r="H46" i="15" l="1"/>
  <c r="I46" i="15" s="1"/>
  <c r="D50" i="15" l="1"/>
</calcChain>
</file>

<file path=xl/comments1.xml><?xml version="1.0" encoding="utf-8"?>
<comments xmlns="http://schemas.openxmlformats.org/spreadsheetml/2006/main">
  <authors>
    <author>Sandro Joe Lopez Collantes</author>
  </authors>
  <commentList>
    <comment ref="L4" authorId="0" shapeId="0">
      <text>
        <r>
          <rPr>
            <b/>
            <sz val="9"/>
            <color indexed="81"/>
            <rFont val="Tahoma"/>
            <family val="2"/>
          </rPr>
          <t>Sandro Joe Lopez Collantes:</t>
        </r>
        <r>
          <rPr>
            <sz val="9"/>
            <color indexed="81"/>
            <rFont val="Tahoma"/>
            <family val="2"/>
          </rPr>
          <t xml:space="preserve">
CONSORCIO: 
MERMEX (20%) Y VILOCRU (80%)</t>
        </r>
      </text>
    </comment>
    <comment ref="I40" authorId="0" shapeId="0">
      <text>
        <r>
          <rPr>
            <b/>
            <sz val="9"/>
            <color indexed="81"/>
            <rFont val="Tahoma"/>
            <family val="2"/>
          </rPr>
          <t>Sandro Joe Lopez Collantes:</t>
        </r>
        <r>
          <rPr>
            <sz val="9"/>
            <color indexed="81"/>
            <rFont val="Tahoma"/>
            <family val="2"/>
          </rPr>
          <t xml:space="preserve">
505 745.80 Doláres más IGV (se tiene que cambiar a Soles)
</t>
        </r>
      </text>
    </comment>
    <comment ref="I42" authorId="0" shapeId="0">
      <text>
        <r>
          <rPr>
            <b/>
            <sz val="9"/>
            <color indexed="81"/>
            <rFont val="Tahoma"/>
            <family val="2"/>
          </rPr>
          <t>Sandro Joe Lopez Collantes:</t>
        </r>
        <r>
          <rPr>
            <sz val="9"/>
            <color indexed="81"/>
            <rFont val="Tahoma"/>
            <family val="2"/>
          </rPr>
          <t xml:space="preserve">
38.995,00 Doláres más IGV, se tiene que convertir a Soles
</t>
        </r>
      </text>
    </comment>
    <comment ref="I43" authorId="0" shapeId="0">
      <text>
        <r>
          <rPr>
            <b/>
            <sz val="9"/>
            <color indexed="81"/>
            <rFont val="Tahoma"/>
            <family val="2"/>
          </rPr>
          <t>Sandro Joe Lopez Collantes:</t>
        </r>
        <r>
          <rPr>
            <sz val="9"/>
            <color indexed="81"/>
            <rFont val="Tahoma"/>
            <family val="2"/>
          </rPr>
          <t xml:space="preserve">
38.995,00 Doláres más IGV, se tiene que convertir a Soles
</t>
        </r>
      </text>
    </comment>
  </commentList>
</comments>
</file>

<file path=xl/sharedStrings.xml><?xml version="1.0" encoding="utf-8"?>
<sst xmlns="http://schemas.openxmlformats.org/spreadsheetml/2006/main" count="173" uniqueCount="148">
  <si>
    <t>Factor de Evaluación</t>
  </si>
  <si>
    <t>Criterio de Evaluación para Supervisión</t>
  </si>
  <si>
    <t>Rango de Evaluación</t>
  </si>
  <si>
    <t>N°</t>
  </si>
  <si>
    <t>Objeto del Contrato</t>
  </si>
  <si>
    <t>Cliente</t>
  </si>
  <si>
    <t xml:space="preserve">Documento </t>
  </si>
  <si>
    <t xml:space="preserve">Inicio </t>
  </si>
  <si>
    <t xml:space="preserve">Fin </t>
  </si>
  <si>
    <t>Tiempo</t>
  </si>
  <si>
    <t>Folio</t>
  </si>
  <si>
    <t>Monto Valido</t>
  </si>
  <si>
    <t>Penalidad</t>
  </si>
  <si>
    <t>Fecha de Validez de los Contratos:</t>
  </si>
  <si>
    <t>Número de Veces el Valor Referencial</t>
  </si>
  <si>
    <t>Puntaje Factor de Evaluación</t>
  </si>
  <si>
    <t>Asignado</t>
  </si>
  <si>
    <t>Observación</t>
  </si>
  <si>
    <t>Monto</t>
  </si>
  <si>
    <t>CRITERIOS DE EVALUACIÓN TÉCNICA DE LA EST</t>
  </si>
  <si>
    <t>Propuesta Técnica</t>
  </si>
  <si>
    <t>Propuesta Económica</t>
  </si>
  <si>
    <t>Prop. Económica más baja</t>
  </si>
  <si>
    <t>RESULTADO FINAL</t>
  </si>
  <si>
    <t>Experiencia del Postor</t>
  </si>
  <si>
    <t>FACTORES TECNICOS</t>
  </si>
  <si>
    <t>Valor Referencial:</t>
  </si>
  <si>
    <t>Valor Experiencia del Postor</t>
  </si>
  <si>
    <t>Monto igual o mayor a 2.5 veces el valor referencial hasta 3 veces el valor referencial, 100 puntos.</t>
  </si>
  <si>
    <t>Monto igual o mayor a 2 veces el valor referencial y menor a 2.5 veces el valor referencial, 95 puntos.</t>
  </si>
  <si>
    <t>Monto igual o mayor a 1.5 veces el valor referencial y menor a 2 veces el valor referencial, 85 puntos.</t>
  </si>
  <si>
    <t>Monto mayor a 1 vez el valor referencial y menor a 1.5 veces el valor referencial, 80 puntos.</t>
  </si>
  <si>
    <t>Factor</t>
  </si>
  <si>
    <t>Propuesta Ecónomica</t>
  </si>
  <si>
    <t>PUNTAJE TOTAL TECNICO</t>
  </si>
  <si>
    <t xml:space="preserve">CONSORCIO MERMEX PERÚ S.C.R.L. – VILOCRU S.A.C. </t>
  </si>
  <si>
    <t xml:space="preserve">Evaluación:
Se evaluará en función al monto facturado acumulado por el postor de hasta tres veces el valor referencial de la contratación para el presente ítem, por la contratación de servicios de fiscalización iguales o similares al objeto de la convocatoria, durante un periodo de ocho (8)(a) años a la fecha de la presentación de propuestas.
Se evalúa la experiencia en actividades de interventoría y/o fiscalización y/o evaluación de la conformidad del Cumplimiento Normativo y/o certificación y/o ejecución, del: diseño, y/o construcción, y/o pre comisionamiento, y/o comisionamiento, y/o puesta en marcha de unidades de proceso, en: refinerías de petróleo y/o plantas de procesamiento de hidrocarburos y/o plantas petroquímicas y/o remodelaciones y/o ampliaciones de dichos tipos de instalaciones. Se debe considerar que estas remodelaciones y/o ampliaciones incluyan nuevas unidades de procesos. En caso de ser un Consorcio, la persona jurídica integrante del consorcio que realice el servicio objeto de la contratación debe cumplir con el requisito indicado.
Acreditación:
Copia simple de contratos u órdenes de servicios, y su respectiva conformidad por la prestación efectuada; o comprobantes de pago (b) cuya cancelación se acredite documental y fehacientemente, con un máximo de veinte (20) servicios prestados (c) a uno o más clientes, sin establecer limitaciones por el monto o el tiempo del servicio ejecutado.
En caso los postores presenten varios comprobantes de pago para acreditar una sola contratación, se debe acreditar que corresponden a dicha contratación; de lo contrario, se asumirá que los comprobantes acreditan contrataciones independientes, en cuyo caso solo se considerará, para la evaluación, las veinte (20) primeras contrataciones indicadas en el Anexo Nº 5 referido a la Experiencia del Postor.
</t>
  </si>
  <si>
    <t>Otros Factores</t>
  </si>
  <si>
    <t>Contar con certificado de Calidad ISO 9001-2015, cuyo alcance incluya por lo menos uno de sus procesos; o alternativamente contar con, por lo menos, un certificado de acreditación como Organismo de Inspección de tipo “A”, según ISO/IEC 17020</t>
  </si>
  <si>
    <t>Contar o haber contado con un certificado como organismo de inspección de tercera parte tipo A, basado en la Norma Técnica Peruana NTP-ISO-IEC-17020 o su equivalente internacional(f), con alcance en la industria del petróleo y gas, o recipientes a presión, o recipientes atmosféricos, o instalaciones mecánicas (incluyen uniones soldadas).</t>
  </si>
  <si>
    <t>4 puntos, se acredita con la presentación de una Declaración Jurada de Cumplimiento, elaborada por el postor, acompañada de copia simple del certificado.</t>
  </si>
  <si>
    <t>FECHA DE CÓMPUTO DE LOS 8 ÚLTIMOS AÑOS: 16/08/2015</t>
  </si>
  <si>
    <t>SERVICIO DE MANTENIMIENTO METALMECANICO EN
EL MUELLE DE CARGA LIQUIDA - REFINERIA TALARA</t>
  </si>
  <si>
    <t>PETROLEOS DEL PERU S.A.</t>
  </si>
  <si>
    <t>SERVICIO DE MANTENIMIENTO MECÁNICO
EN REFINERÍA TALARA</t>
  </si>
  <si>
    <t>SERVICIO DE EXCAVACION PARA INSPECCION Y
REPARACION POR PERDIDA DE ESPESOR 80% EN
PROGRESIVA
KM 838+940.3ENTRE ESTACION 9 BAYOVAR DEL ONP</t>
  </si>
  <si>
    <t>SERVICIO DE MANTENIMIENTO DE LÍNEAS DEL
SISTEMA DE ENFRIAMIENTO DURANTE LA XIII INSPECCIÓN
GENERAL DEL CCC</t>
  </si>
  <si>
    <t>SERVICIO DE MANTENIMIENTO DE EQUIPOS
MECÁNICOS DEL MUELLE DE CARGA LÍQUIDA DE REFINERÍA
TALARA</t>
  </si>
  <si>
    <t>SERVICIO DE MANTENIMIENTO MECÁNICO Y
ELÉCTRICO DE PLANTA PIURA DE REFINERÍA TALARA</t>
  </si>
  <si>
    <t>SERVICIO DE MANTENIMIENTO MECÁNICO, ELÉCTRICO Y
DE INSTRUMENTACIÓN DURANTE LA XIII INSPECCIÓN
GENERAL DEL CCC</t>
  </si>
  <si>
    <t>SERVICIO DE HABILITACIÓN E INSTALACIÓN DE LÍNEA
DE 12" PARA AGUA DE MAR EN REFINERÍA TALARA</t>
  </si>
  <si>
    <t>SERVICIO DE REEMPLAZO DE MANGAS POR BRAZOS
DE CARGA EN ZONA DE DESPACHO DE GLP DE PLANTA
DE VENTAS TALARA</t>
  </si>
  <si>
    <t>SERVICIOS DE MANTENIMIENTO DE LINEAS DE
PROCESO COMO PARTE DE LA XIII INSPECCION GENERAL
DEL C.C.C.</t>
  </si>
  <si>
    <t>SERVICIO DE RETIRO, LIMPIEZA Y REINSTALACIÓN
DE INTERCAMBIADORES DE CALOR DE UDP EN REFINERÍA
TALARA</t>
  </si>
  <si>
    <t>SERVICIO DE RETIRO, LIMPIEZA Y REINSTALACIÓN
EQUIPOS DE BOMBEO, DESALADO Y ENFRIAMIENTO DE
UDP EN REFINERÍA TALARA</t>
  </si>
  <si>
    <t>SERVICIO BIENAL DE MANTENIMIENTO DE EQUIPOS
MECÁNICOS Y ELÉCTRICOS DE PLANTA PIURA, PLANTA
TALARA Y PLANTA AEROPUERTO</t>
  </si>
  <si>
    <t>SERVICIO DE MANTENIMIENTO MECÁNICO, ELÉCTRICO Y
DE INSTRUMENTACIÓN PARA LA UDV, FCC, URG- ENERO
2019</t>
  </si>
  <si>
    <t>SERVICIO DE MANTENIMIENTO METALMECÁNICO
DE PLANTA TALARA Y AEROPUERTO DE REFINERÍA TALARA</t>
  </si>
  <si>
    <t>SERVICIO DE REPARACION DE 35 ANOMALIAS POR
PERDIDA DE ESPESOR Y 01 ABOLLADURA DETECTADA CON
EL RASPATUBO INSTRUMENTADO (LIN SCAN) EN EL TRAMO
II DEL ONP</t>
  </si>
  <si>
    <t>SERVICIO DE CONTRUCCION LINEAS
ASC REFINERIA TALARA</t>
  </si>
  <si>
    <t>TAL-GEN-PNG-CTR-2012</t>
  </si>
  <si>
    <t>COBRA PERU SA</t>
  </si>
  <si>
    <t>CONSTRUCCION DEL COLECTOR NORTE</t>
  </si>
  <si>
    <t>TALG-PRC-OC-DEL-5165</t>
  </si>
  <si>
    <t>65 - 67</t>
  </si>
  <si>
    <t>SERVICIO DE MANTENIMIENTO MECÁNICO EN PLANTA DE ENVASE DE ÁCIDO NAFTÉNICO</t>
  </si>
  <si>
    <t>71 - 74</t>
  </si>
  <si>
    <t xml:space="preserve">1. Consorcio: DEMEM SAC (95%) Y VILOCRU (5%)
2.Avance del servicio: 76.12%
3. El SERVICIO DE MANTENIMIENTO METALMECANICO EN EL MUELLE DE CARGA LIQUIDA - REFINERIA TALARA, no calificaria dentro de los servicios requeridos en bases                                                                                         4. Años 2017 - 2018
5. CONCLUSIÓN: Experiencia NO CALIFICA por la actividad realizada.76.12%
</t>
  </si>
  <si>
    <t xml:space="preserve">ACTA DE RECEPCION DEL SERVICIO </t>
  </si>
  <si>
    <t>76 - 78</t>
  </si>
  <si>
    <t>SERVICIO DE MANTENIMIENTO DE INTERCAMBIADORES
DE CALOR PREVIOS XIII INSPECCIÓN GENERAL DEL CCC</t>
  </si>
  <si>
    <t>1. VILOCRU (100%) 
2. Avance del servicio: 99.99%
3.El SERVICIO DE MANTENIMIENTO MECÁNICO EN PLANTA DE ENVASE DE ÁCIDO NAFTÉNICO, no calificaria dentro de los servicios requeridos en bases                                                                                         4. Años 2017 - 2018
5. CONCLUSIÓN: Experiencia NO CALIFICA por la actividad realizada.</t>
  </si>
  <si>
    <t>1. VILOCRU (100%) 
2. Avance del servicio: 95.29%
3.El SERVICIO DE MANTENIMIENTO DE INTERCAMBIADORES
DE CALOR PREVIOS XIII INSPECCIÓN GENERAL DEL CCC, no calificaria dentro de los servicios requeridos en bases                                                                                         4. Año 2018
5. CONCLUSIÓN: Experiencia NO CALIFICA por la actividad realizada.</t>
  </si>
  <si>
    <t>ORDEN DE TRABAJO A TERCEROS 4100006939</t>
  </si>
  <si>
    <t>ORDEN DE TRABAJO A TERCEROS 4100006844</t>
  </si>
  <si>
    <t>ORDEN DE TRABAJO A TERCEROS 4100006087</t>
  </si>
  <si>
    <t>ORDEN DE TRABAJO A TERCEROS 4100006838</t>
  </si>
  <si>
    <t>80 -81</t>
  </si>
  <si>
    <t>ACTA DE RECEPCION DEL SERVICIO ORDEN DE TRABAJO A TERCEROS  4100006939</t>
  </si>
  <si>
    <t>ACTA DE RECEPCION DEL SERVICIO ORDEN DE TRABAJO A TERCEROS  4100006087</t>
  </si>
  <si>
    <t>ACTA DE RECEPCION DEL SERVICIO ORDEN DE TRABAJO A TERCEROS 4100006844</t>
  </si>
  <si>
    <t>ACTA DE RECEPCION DEL SERVICIO ORDEN DE TRABAJO A TERCEROS 4100006838</t>
  </si>
  <si>
    <t>1. VILOCRU (100%) 
2. Avance del servicio: 100%
3.El SERVICIO DE MANTENIMIENTO MECÁNICO
EN REFINERÍA TALARA, no calificaria dentro de los servicios requeridos en bases                                                                                         4. Años 2017 - 2018
5. CONCLUSIÓN: Experiencia NO CALIFICA por la actividad realizada.</t>
  </si>
  <si>
    <t>ORDEN DE TRABAJO A TERCEROS  4100006849</t>
  </si>
  <si>
    <t>83 - 84</t>
  </si>
  <si>
    <t>1. VILOCRU (100%) 
2. Avance del servicio: 100%
3.El SERVICIO DE EXCAVACION PARA INSPECCION Y
REPARACION POR PERDIDA DE ESPESOR 80% EN
PROGRESIVA
KM 838+940.3ENTRE ESTACION 9 BAYOVAR DEL ONP, no calificaria dentro de los servicios requeridos en bases                                                                                         4. Año 2017
5. CONCLUSIÓN: Experiencia NO CALIFICA por la actividad realizada.</t>
  </si>
  <si>
    <t>ORDEN DE TRABAJO A TERCEROS 4100007313</t>
  </si>
  <si>
    <t>ACTA DE RECEPCION DEL SERVICIO ORDEN DE TRABAJO A TERCEROS 4100007313</t>
  </si>
  <si>
    <t>86 - 89</t>
  </si>
  <si>
    <t>1. VILOCRU (100%) 
2. Avance del servicio: 97.10%
3.El SERVICIO DE MANTENIMIENTO DE LÍNEAS DEL
SISTEMA DE ENFRIAMIENTO DURANTE LA XIII INSPECCIÓN
GENERAL DEL CCC, no calificaria dentro de los servicios requeridos en bases                                                                                         4. Año 2018
5. CONCLUSIÓN: Experiencia NO CALIFICA por la actividad realizada.</t>
  </si>
  <si>
    <t>ORDEN DE TRABAJO A TERCEROS 4100008001</t>
  </si>
  <si>
    <t>ACTA DE RECEPCION DEL SERVICIO ORDEN DE TRABAJO A TERCEROS 4100008001</t>
  </si>
  <si>
    <t>91 - 94</t>
  </si>
  <si>
    <t>1. VILOCRU (100%) 
2. Avance del servicio: 92.19%
3.El SERVICIO DE MANTENIMIENTO DE EQUIPOS
MECÁNICOS DEL MUELLE DE CARGA LÍQUIDA DE REFINERÍA
TALARA, no calificaria dentro de los servicios requeridos en bases                                                                                         4. Años 2018 - 2020
5. CONCLUSIÓN: Experiencia NO CALIFICA por la actividad realizada.</t>
  </si>
  <si>
    <t>ORDEN DE TRABAJO A TERCEROS 4100007581</t>
  </si>
  <si>
    <t>96 - 99</t>
  </si>
  <si>
    <t>ACTA DE RECEPCIÓN Y ENTREGA DEL SERVICIO</t>
  </si>
  <si>
    <t>1. VILOCRU (100%) 
2. Avance del servicio: 99.98%
3.El SERVICIO DE MANTENIMIENTO MECÁNICO Y
ELÉCTRICO DE PLANTA PIURA DE REFINERÍA TALARA, no calificaria dentro de los servicios requeridos en bases                                                                                         4. Año 2018
5. CONCLUSIÓN: Experiencia NO CALIFICA por la actividad realizada.</t>
  </si>
  <si>
    <t>CONTRATO LITERAL 4100007715</t>
  </si>
  <si>
    <t>101 - 108</t>
  </si>
  <si>
    <t>ACTA DE RECEPCION DEL SERVICIO ORDEN DE TRABAJO A TERCEROS 4100007715</t>
  </si>
  <si>
    <t>1. VILOCRU (100%) 
2. Avance del servicio: 90.12%
3.El SERVICIO DE MANTENIMIENTO MECÁNICO, ELÉCTRICO Y
DE INSTRUMENTACIÓN DURANTE LA XIII INSPECCIÓN
GENERAL DEL CCC, no calificaria dentro de los servicios requeridos en bases                                                                                         4. Año 2018
5. CONCLUSIÓN: Experiencia NO CALIFICA por la actividad realizada.</t>
  </si>
  <si>
    <t>ORDEN DE TRABAJO A TERCEROS 4100007282</t>
  </si>
  <si>
    <t>ACTA DE RECEPCION DEL SERVICIO ORDEN DE TRABAJO A TERCEROS 4100007282</t>
  </si>
  <si>
    <t>1. VILOCRU (100%) 
2. Avance del servicio: 98.93%
3.El SERVICIO DE HABILITACIÓN E INSTALACIÓN DE LÍNEA
DE 12" PARA AGUA DE MAR EN REFINERÍA TALARA, no calificaria dentro de los servicios requeridos en bases                                                                                         4. Año 2018
5. CONCLUSIÓN: Experiencia NO CALIFICA por la actividad realizada.</t>
  </si>
  <si>
    <t>110 - 112</t>
  </si>
  <si>
    <t>ORDEN DE TRABAJO A TERCEROS 4100008524</t>
  </si>
  <si>
    <t>114 - 117</t>
  </si>
  <si>
    <t>ACTA DE CONFORMIDAD DE SERVICIO</t>
  </si>
  <si>
    <t>ORDEN DE TRABAJO A TERCEROS 4100007553</t>
  </si>
  <si>
    <t>119 - 122</t>
  </si>
  <si>
    <t>ACTA DE RECEPCION DEL SERVICIO ORDEN DE TRABAJO A TERCEROS 4100007553</t>
  </si>
  <si>
    <t>1. VILOCRU (100%) 
2. Avance del servicio: 100%
3.El SERVICIO DE REEMPLAZO DE MANGAS POR BRAZOS
DE CARGA EN ZONA DE DESPACHO DE GLP DE PLANTA
DE VENTAS TALARA, no calificaria dentro de los servicios requeridos en bases                                                                                         4. Años 2019 - 2020
5. CONCLUSIÓN: Experiencia NO CALIFICA por la actividad realizada.</t>
  </si>
  <si>
    <t>1. VILOCRU (100%) 
2. Avance del servicio: 38.20%
3.El SERVICIOS DE MANTENIMIENTO DE LINEAS DE
PROCESO COMO PARTE DE LA XIII INSPECCION GENERAL
DEL C.C.C., no calificaria dentro de los servicios requeridos en bases                                                                                         4. Año 2018
5. CONCLUSIÓN: Experiencia NO CALIFICA por la actividad realizada.</t>
  </si>
  <si>
    <t>ORDEN DE TRABAJO A TERCEROS  4100008172</t>
  </si>
  <si>
    <t>124 - 127</t>
  </si>
  <si>
    <t>ACTA DE RECEPCION DEL SERVICIO ORDEN DE TRABAJO A TERCEROS 4100008172</t>
  </si>
  <si>
    <t>1. VILOCRU (100%) 
2. Avance del servicio: 100%
3.El SERVICIO DE RETIRO, LIMPIEZA Y REINSTALACIÓN
DE INTERCAMBIADORES DE CALOR DE UDP EN REFINERÍA
TALARA, no calificaria dentro de los servicios requeridos en bases                                                                                         4. Años 2018 - 2019
5. CONCLUSIÓN: Experiencia NO CALIFICA por la actividad realizada.</t>
  </si>
  <si>
    <t>ORDEN DE TRABAJO A TERCEROS 4100008169</t>
  </si>
  <si>
    <t>ACTA DE RECEPCION DEL SERVICIO ORDEN DE TRABAJO A TERCEROS 4100008169</t>
  </si>
  <si>
    <t>129 - 132</t>
  </si>
  <si>
    <t>1. VILOCRU (100%) 
2. Avance del servicio: 100%
3.El SERVICIO DE RETIRO, LIMPIEZA Y REINSTALACIÓN
EQUIPOS DE BOMBEO, DESALADO Y ENFRIAMIENTO DE
UDP EN REFINERÍA TALARA, no calificaria dentro de los servicios requeridos en bases                                                                                         4. Años 2018 - 2019
5. CONCLUSIÓN: Experiencia NO CALIFICA por la actividad realizada.</t>
  </si>
  <si>
    <t>ORDEN DE TRABAJO A TERCEROS 4100008622</t>
  </si>
  <si>
    <t>ACTA DE RECEPCION DEL SERVICIO ORDEN DE TRABAJO A TERCEROS 4100008622</t>
  </si>
  <si>
    <t>34 - 137</t>
  </si>
  <si>
    <t>ORDEN DE TRABAJO A TERCEROS  4100008558</t>
  </si>
  <si>
    <t>ACTA DE RECEPCION DEL SERVICIO ORDEN DE TRABAJO A TERCEROS 4100008558</t>
  </si>
  <si>
    <t>139 - 142</t>
  </si>
  <si>
    <t>1. VILOCRU (100%) 
2. Avance del servicio: 100%
3.El SERVICIO BIENAL DE MANTENIMIENTO DE EQUIPOS
MECÁNICOS Y ELÉCTRICOS DE PLANTA PIURA, PLANTA
TALARA Y PLANTA AEROPUERTO, no calificaria dentro de los servicios requeridos en bases                                                                                         4. Años 2019 - 2021
5. CONCLUSIÓN: Experiencia NO CALIFICA por la actividad realizada.</t>
  </si>
  <si>
    <t>ORDEN DE TRABAJO A TERCEROS 4200068515</t>
  </si>
  <si>
    <t>144 - 147</t>
  </si>
  <si>
    <t>ACTA DE RECEPCION DEL SERVICIO ORDEN DE TRABAJO A TERCEROS 4200068515</t>
  </si>
  <si>
    <t>1. VILOCRU (100%) 
2. Avance del servicio: 99.86%
3.El SERVICIO DE MANTENIMIENTO MECÁNICO, ELÉCTRICO Y DE INSTRUMENTACIÓN PARA LA UDV, FCC, URG- ENERO 2019, no calificaria dentro de los servicios requeridos en bases                                                                                               4.  Año 2019
5. CONCLUSIÓN: Experiencia NO CALIFICA por la actividad realizada.</t>
  </si>
  <si>
    <t>1. VILOCRU (100%) 
2. Avance del servicio: 100%
3.El SERVICIO DE MANTENIMIENTO METALMECÁNICO
DE PLANTA TALARA Y AEROPUERTO DE REFINERÍA TALARA, no calificaria dentro de los servicios requeridos en bases                                                                                               4.  Año 2019
5. CONCLUSIÓN: Experiencia NO CALIFICA por la actividad realizada.</t>
  </si>
  <si>
    <t>ORDEN DE TRABAJO A TERCEROS 4100009368</t>
  </si>
  <si>
    <t>159 - 151</t>
  </si>
  <si>
    <t>1. VILOCRU (100%) 
2.El SERVICIO DE REPARACION DE 35 ANOMALIAS POR
PERDIDA DE ESPESOR Y 01 ABOLLADURA DETECTADA CON EL RASPATUBO INSTRUMENTADO (LIN SCAN) EN EL TRAMO II DEL ONP, no calificaria dentro de los servicios requeridos en bases                                                                                               3.  Años 2020 - 2021
4. CONCLUSIÓN: Experiencia NO CALIFICA por la actividad realizada.</t>
  </si>
  <si>
    <t>159 - 208</t>
  </si>
  <si>
    <t>RESUMEN DE VALORIZACION</t>
  </si>
  <si>
    <t>153 - 157</t>
  </si>
  <si>
    <t>$ 596 780.04</t>
  </si>
  <si>
    <t>$ 46,014.10</t>
  </si>
  <si>
    <t>1. VILOCRU (100%) 
2.El SERVICIO DE CONTRUCCION LINEAS
ASC REFINERIA TALARA, calificaria dentro de los servicios requeridos en bases                                                                                               3.  Año 2021
4. CONCLUSIÓN: Experiencia CALIFICA por la actividad realizada.</t>
  </si>
  <si>
    <t>1. VILOCRU (100%) 
2.El CONSTRUCCION DEL COLECTOR NORTE, no calificaria dentro de los servicios requeridos en bases                                                                                               3.  Año 2023
4. CONCLUSIÓN: Experiencia NO CALIFICA por la actividad realizada.</t>
  </si>
  <si>
    <t>t.c 4.05</t>
  </si>
  <si>
    <t>t.c 3.63</t>
  </si>
  <si>
    <t>0.28 veces el valor referencial</t>
  </si>
  <si>
    <t>NO PRESENTA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</si>
</sst>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S/&quot;\ * #,##0.00_-;\-&quot;S/&quot;\ * #,##0.00_-;_-&quot;S/&quot;\ * &quot;-&quot;??_-;_-@_-"/>
    <numFmt numFmtId="164" formatCode="_-&quot;S/&quot;* #,##0.00_-;\-&quot;S/&quot;* #,##0.00_-;_-&quot;S/&quot;* &quot;-&quot;??_-;_-@_-"/>
    <numFmt numFmtId="165" formatCode="0.0"/>
    <numFmt numFmtId="166" formatCode="0.000"/>
  </numFmts>
  <fonts count="17" x14ac:knownFonts="1">
    <font>
      <sz val="11"/>
      <color theme="1"/>
      <name val="Calibri"/>
      <family val="2"/>
      <scheme val="minor"/>
    </font>
    <font>
      <b/>
      <sz val="11"/>
      <color rgb="FF000000"/>
      <name val="Calibri"/>
      <family val="2"/>
    </font>
    <font>
      <sz val="11"/>
      <color rgb="FF000000"/>
      <name val="Calibri"/>
      <family val="2"/>
    </font>
    <font>
      <b/>
      <sz val="11"/>
      <color theme="1"/>
      <name val="Calibri"/>
      <family val="2"/>
      <scheme val="minor"/>
    </font>
    <font>
      <sz val="11"/>
      <name val="Calibri"/>
      <family val="2"/>
      <scheme val="minor"/>
    </font>
    <font>
      <b/>
      <sz val="14"/>
      <color theme="1"/>
      <name val="Calibri"/>
      <family val="2"/>
      <scheme val="minor"/>
    </font>
    <font>
      <sz val="12"/>
      <color rgb="FF000000"/>
      <name val="Calibri"/>
      <family val="2"/>
    </font>
    <font>
      <b/>
      <sz val="10"/>
      <color theme="1"/>
      <name val="Calibri"/>
      <family val="2"/>
      <scheme val="minor"/>
    </font>
    <font>
      <b/>
      <sz val="11"/>
      <name val="Calibri"/>
      <family val="2"/>
      <scheme val="minor"/>
    </font>
    <font>
      <sz val="10"/>
      <color theme="1"/>
      <name val="Calibri"/>
      <family val="2"/>
      <scheme val="minor"/>
    </font>
    <font>
      <sz val="12"/>
      <color theme="1"/>
      <name val="Calibri"/>
      <family val="2"/>
      <scheme val="minor"/>
    </font>
    <font>
      <sz val="11"/>
      <color theme="0"/>
      <name val="Calibri"/>
      <family val="2"/>
      <scheme val="minor"/>
    </font>
    <font>
      <b/>
      <sz val="11"/>
      <color rgb="FFFF0000"/>
      <name val="Calibri"/>
      <family val="2"/>
      <scheme val="minor"/>
    </font>
    <font>
      <sz val="11"/>
      <color rgb="FFFF0000"/>
      <name val="Calibri"/>
      <family val="2"/>
      <scheme val="minor"/>
    </font>
    <font>
      <b/>
      <sz val="18"/>
      <color theme="1"/>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66FFFF"/>
        <bgColor indexed="64"/>
      </patternFill>
    </fill>
    <fill>
      <patternFill patternType="solid">
        <fgColor rgb="FF00B05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rgb="FF000000"/>
      </top>
      <bottom/>
      <diagonal/>
    </border>
    <border>
      <left style="medium">
        <color indexed="64"/>
      </left>
      <right/>
      <top/>
      <bottom/>
      <diagonal/>
    </border>
  </borders>
  <cellStyleXfs count="1">
    <xf numFmtId="0" fontId="0" fillId="0" borderId="0"/>
  </cellStyleXfs>
  <cellXfs count="13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0" fillId="0" borderId="0" xfId="0" applyNumberFormat="1"/>
    <xf numFmtId="0" fontId="3" fillId="0" borderId="1" xfId="0" applyFont="1" applyBorder="1" applyAlignment="1">
      <alignment horizontal="center" vertical="center"/>
    </xf>
    <xf numFmtId="0" fontId="0" fillId="0" borderId="11" xfId="0" applyBorder="1"/>
    <xf numFmtId="0" fontId="6" fillId="0" borderId="7"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165" fontId="5" fillId="0" borderId="11" xfId="0" applyNumberFormat="1"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14" fontId="0" fillId="0" borderId="0" xfId="0" applyNumberFormat="1" applyAlignment="1">
      <alignment horizontal="center" vertical="center"/>
    </xf>
    <xf numFmtId="0" fontId="0" fillId="0" borderId="13" xfId="0" applyBorder="1" applyAlignment="1">
      <alignment wrapText="1"/>
    </xf>
    <xf numFmtId="0" fontId="1" fillId="0" borderId="4" xfId="0" applyFont="1" applyBorder="1" applyAlignment="1">
      <alignment horizontal="center" vertical="center" wrapText="1"/>
    </xf>
    <xf numFmtId="0" fontId="3" fillId="2" borderId="8" xfId="0" applyFont="1" applyFill="1" applyBorder="1"/>
    <xf numFmtId="0" fontId="0" fillId="0" borderId="0" xfId="0" applyAlignment="1">
      <alignment vertical="top" wrapText="1"/>
    </xf>
    <xf numFmtId="0" fontId="0" fillId="2" borderId="0" xfId="0" applyFill="1"/>
    <xf numFmtId="4" fontId="3" fillId="2" borderId="0" xfId="0" applyNumberFormat="1" applyFont="1" applyFill="1"/>
    <xf numFmtId="164" fontId="3" fillId="4" borderId="0" xfId="0" applyNumberFormat="1" applyFont="1" applyFill="1"/>
    <xf numFmtId="164" fontId="8" fillId="4" borderId="0" xfId="0" applyNumberFormat="1" applyFont="1" applyFill="1"/>
    <xf numFmtId="166" fontId="5" fillId="5" borderId="2" xfId="0" applyNumberFormat="1" applyFont="1" applyFill="1" applyBorder="1"/>
    <xf numFmtId="0" fontId="10" fillId="0" borderId="0" xfId="0" applyFont="1"/>
    <xf numFmtId="4" fontId="9" fillId="0" borderId="0" xfId="0" applyNumberFormat="1" applyFont="1"/>
    <xf numFmtId="2" fontId="10" fillId="0" borderId="0" xfId="0" applyNumberFormat="1" applyFont="1"/>
    <xf numFmtId="0" fontId="0" fillId="0" borderId="0" xfId="0" applyFont="1"/>
    <xf numFmtId="44" fontId="0" fillId="0" borderId="1" xfId="0" applyNumberFormat="1" applyFont="1" applyBorder="1" applyAlignment="1">
      <alignment horizontal="center" vertical="center"/>
    </xf>
    <xf numFmtId="44" fontId="3" fillId="0" borderId="1" xfId="0" applyNumberFormat="1" applyFont="1" applyBorder="1" applyAlignment="1">
      <alignment horizontal="center" vertical="center"/>
    </xf>
    <xf numFmtId="44" fontId="0" fillId="0" borderId="0" xfId="0" applyNumberFormat="1" applyAlignment="1">
      <alignment horizontal="center" vertical="center"/>
    </xf>
    <xf numFmtId="44" fontId="5" fillId="0" borderId="11" xfId="0" applyNumberFormat="1" applyFont="1" applyBorder="1" applyAlignment="1">
      <alignment horizontal="center" vertical="center"/>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2" borderId="0" xfId="0" applyFont="1" applyFill="1" applyAlignment="1">
      <alignment wrapText="1"/>
    </xf>
    <xf numFmtId="0" fontId="4" fillId="0" borderId="0" xfId="0" applyFont="1" applyAlignment="1">
      <alignment wrapText="1"/>
    </xf>
    <xf numFmtId="0" fontId="4" fillId="4" borderId="0" xfId="0" applyFont="1" applyFill="1" applyAlignment="1">
      <alignment wrapText="1"/>
    </xf>
    <xf numFmtId="0" fontId="8" fillId="5" borderId="8" xfId="0" applyFont="1" applyFill="1" applyBorder="1" applyAlignment="1">
      <alignment wrapText="1"/>
    </xf>
    <xf numFmtId="14" fontId="0"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xf>
    <xf numFmtId="44" fontId="0" fillId="2" borderId="1" xfId="0" applyNumberFormat="1" applyFont="1" applyFill="1" applyBorder="1" applyAlignment="1">
      <alignment vertical="center"/>
    </xf>
    <xf numFmtId="0" fontId="0" fillId="2" borderId="1" xfId="0" applyFont="1" applyFill="1" applyBorder="1" applyAlignment="1">
      <alignment horizontal="center" vertical="center"/>
    </xf>
    <xf numFmtId="0" fontId="0" fillId="3" borderId="0" xfId="0" applyFont="1" applyFill="1"/>
    <xf numFmtId="0" fontId="3" fillId="0" borderId="10" xfId="0" applyFont="1" applyBorder="1" applyAlignment="1">
      <alignment horizontal="center" vertical="center"/>
    </xf>
    <xf numFmtId="14" fontId="0" fillId="3" borderId="1" xfId="0" applyNumberFormat="1" applyFont="1" applyFill="1" applyBorder="1" applyAlignment="1">
      <alignment horizontal="center" vertical="center"/>
    </xf>
    <xf numFmtId="44" fontId="0" fillId="3" borderId="1" xfId="0" applyNumberFormat="1" applyFont="1" applyFill="1" applyBorder="1" applyAlignment="1">
      <alignment vertical="center"/>
    </xf>
    <xf numFmtId="1" fontId="11" fillId="0" borderId="0" xfId="0" applyNumberFormat="1" applyFont="1" applyAlignment="1">
      <alignment horizontal="center" vertical="center"/>
    </xf>
    <xf numFmtId="14" fontId="11" fillId="0" borderId="0" xfId="0" applyNumberFormat="1" applyFont="1" applyAlignment="1">
      <alignment horizontal="center" vertical="center"/>
    </xf>
    <xf numFmtId="44" fontId="0" fillId="4" borderId="0" xfId="0" applyNumberFormat="1" applyFill="1"/>
    <xf numFmtId="44" fontId="3" fillId="4" borderId="0" xfId="0" applyNumberFormat="1" applyFont="1" applyFill="1"/>
    <xf numFmtId="44" fontId="0" fillId="0" borderId="0" xfId="0" applyNumberFormat="1"/>
    <xf numFmtId="0" fontId="0" fillId="0" borderId="0" xfId="0" applyAlignment="1">
      <alignment wrapText="1"/>
    </xf>
    <xf numFmtId="0" fontId="3" fillId="0" borderId="1" xfId="0" applyFont="1" applyBorder="1" applyAlignment="1">
      <alignment horizontal="center" vertical="center" wrapText="1"/>
    </xf>
    <xf numFmtId="0" fontId="0" fillId="0" borderId="11" xfId="0" applyBorder="1" applyAlignment="1">
      <alignment wrapText="1"/>
    </xf>
    <xf numFmtId="164" fontId="3" fillId="2" borderId="2" xfId="0" applyNumberFormat="1" applyFont="1" applyFill="1" applyBorder="1" applyAlignment="1">
      <alignment wrapText="1"/>
    </xf>
    <xf numFmtId="14" fontId="0" fillId="0" borderId="0" xfId="0" applyNumberFormat="1" applyAlignment="1">
      <alignment wrapText="1"/>
    </xf>
    <xf numFmtId="164" fontId="0" fillId="0" borderId="0" xfId="0" applyNumberFormat="1" applyAlignment="1">
      <alignment wrapText="1"/>
    </xf>
    <xf numFmtId="2" fontId="0" fillId="0" borderId="0" xfId="0" applyNumberFormat="1" applyAlignment="1">
      <alignment wrapText="1"/>
    </xf>
    <xf numFmtId="0" fontId="12" fillId="0" borderId="0" xfId="0" applyFont="1" applyAlignment="1">
      <alignment horizontal="center" vertical="center" wrapText="1"/>
    </xf>
    <xf numFmtId="0" fontId="0" fillId="0" borderId="1" xfId="0" applyFont="1" applyBorder="1" applyAlignment="1">
      <alignment horizontal="center" vertical="center"/>
    </xf>
    <xf numFmtId="0" fontId="4" fillId="0" borderId="12" xfId="0" applyFont="1" applyBorder="1" applyAlignment="1">
      <alignment horizontal="center" vertical="center" wrapText="1"/>
    </xf>
    <xf numFmtId="1" fontId="0" fillId="0" borderId="1" xfId="0" applyNumberFormat="1" applyFont="1" applyBorder="1" applyAlignment="1">
      <alignment horizontal="center" vertical="center"/>
    </xf>
    <xf numFmtId="14" fontId="11" fillId="3" borderId="0" xfId="0" applyNumberFormat="1" applyFont="1" applyFill="1" applyAlignment="1">
      <alignment horizontal="center" vertical="center" wrapText="1"/>
    </xf>
    <xf numFmtId="0" fontId="11" fillId="3" borderId="0" xfId="0" applyFont="1" applyFill="1" applyAlignment="1">
      <alignment horizontal="center" vertical="center"/>
    </xf>
    <xf numFmtId="14" fontId="11" fillId="3" borderId="0" xfId="0" applyNumberFormat="1" applyFont="1" applyFill="1" applyAlignment="1">
      <alignment horizontal="center" vertical="center"/>
    </xf>
    <xf numFmtId="0" fontId="13" fillId="3" borderId="0" xfId="0" applyFont="1" applyFill="1" applyAlignment="1">
      <alignment horizontal="center" vertical="center"/>
    </xf>
    <xf numFmtId="0" fontId="4" fillId="3" borderId="12" xfId="0" applyFont="1" applyFill="1" applyBorder="1" applyAlignment="1">
      <alignment horizontal="center" vertical="center" wrapText="1"/>
    </xf>
    <xf numFmtId="1" fontId="0" fillId="3"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44" fontId="0" fillId="3" borderId="1" xfId="0" applyNumberFormat="1" applyFont="1" applyFill="1" applyBorder="1" applyAlignment="1">
      <alignment horizontal="center" vertical="center"/>
    </xf>
    <xf numFmtId="2" fontId="3" fillId="5" borderId="9" xfId="0" applyNumberFormat="1" applyFont="1" applyFill="1" applyBorder="1"/>
    <xf numFmtId="0" fontId="3" fillId="0" borderId="10" xfId="0" applyFont="1" applyBorder="1" applyAlignment="1">
      <alignment horizontal="center" vertical="center"/>
    </xf>
    <xf numFmtId="2" fontId="0" fillId="0" borderId="0" xfId="0" applyNumberFormat="1" applyAlignment="1">
      <alignment horizontal="center" vertical="center"/>
    </xf>
    <xf numFmtId="44" fontId="3" fillId="0" borderId="10" xfId="0" applyNumberFormat="1" applyFont="1" applyBorder="1" applyAlignment="1">
      <alignment horizontal="center" vertical="center"/>
    </xf>
    <xf numFmtId="2" fontId="0" fillId="0" borderId="1" xfId="0" applyNumberFormat="1" applyFont="1" applyBorder="1" applyAlignment="1">
      <alignment horizontal="center" vertical="center"/>
    </xf>
    <xf numFmtId="44" fontId="0" fillId="6" borderId="1" xfId="0" applyNumberFormat="1" applyFont="1" applyFill="1" applyBorder="1" applyAlignment="1">
      <alignment horizontal="center" vertical="center"/>
    </xf>
    <xf numFmtId="2" fontId="0" fillId="2" borderId="1" xfId="0" applyNumberFormat="1" applyFont="1" applyFill="1" applyBorder="1" applyAlignment="1">
      <alignment horizontal="center" vertical="center"/>
    </xf>
    <xf numFmtId="0" fontId="0" fillId="3" borderId="6" xfId="0" applyFont="1" applyFill="1" applyBorder="1" applyAlignment="1">
      <alignment horizontal="center" vertical="center"/>
    </xf>
    <xf numFmtId="0" fontId="0" fillId="3" borderId="6" xfId="0" applyFont="1" applyFill="1" applyBorder="1" applyAlignment="1">
      <alignment horizontal="center" vertical="center" wrapText="1"/>
    </xf>
    <xf numFmtId="2" fontId="0" fillId="3" borderId="1" xfId="0" applyNumberFormat="1" applyFont="1" applyFill="1" applyBorder="1" applyAlignment="1">
      <alignment horizontal="center" vertical="center"/>
    </xf>
    <xf numFmtId="1" fontId="0" fillId="0" borderId="0" xfId="0" applyNumberFormat="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6" fillId="0" borderId="3" xfId="0" applyFont="1" applyBorder="1" applyAlignment="1">
      <alignment horizontal="left" vertical="center" wrapText="1"/>
    </xf>
    <xf numFmtId="0" fontId="4" fillId="2" borderId="12" xfId="0" applyFont="1" applyFill="1" applyBorder="1" applyAlignment="1">
      <alignment horizontal="center" vertical="center" wrapText="1"/>
    </xf>
    <xf numFmtId="14" fontId="13" fillId="3" borderId="1" xfId="0" applyNumberFormat="1" applyFont="1" applyFill="1" applyBorder="1" applyAlignment="1">
      <alignment horizontal="center" vertical="center"/>
    </xf>
    <xf numFmtId="1" fontId="13" fillId="0" borderId="1" xfId="0" applyNumberFormat="1" applyFont="1" applyBorder="1" applyAlignment="1">
      <alignment horizontal="center" vertical="center"/>
    </xf>
    <xf numFmtId="44" fontId="4" fillId="6"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 fontId="4" fillId="0" borderId="1" xfId="0" applyNumberFormat="1" applyFont="1" applyBorder="1" applyAlignment="1">
      <alignment horizontal="center" vertical="center"/>
    </xf>
    <xf numFmtId="44" fontId="13" fillId="3" borderId="1" xfId="0" applyNumberFormat="1" applyFont="1" applyFill="1" applyBorder="1" applyAlignment="1">
      <alignment horizontal="right" vertical="center"/>
    </xf>
    <xf numFmtId="44" fontId="13" fillId="2" borderId="1" xfId="0" applyNumberFormat="1" applyFont="1" applyFill="1" applyBorder="1" applyAlignment="1">
      <alignment horizontal="right" vertical="center"/>
    </xf>
    <xf numFmtId="0" fontId="0" fillId="3" borderId="1" xfId="0" applyNumberFormat="1" applyFont="1" applyFill="1" applyBorder="1" applyAlignment="1">
      <alignment horizontal="center" vertical="center"/>
    </xf>
    <xf numFmtId="1" fontId="0" fillId="2" borderId="1" xfId="0" applyNumberFormat="1" applyFont="1" applyFill="1" applyBorder="1" applyAlignment="1">
      <alignment horizontal="right" vertical="center"/>
    </xf>
    <xf numFmtId="0" fontId="5" fillId="0" borderId="1" xfId="0" applyFont="1" applyBorder="1" applyAlignment="1">
      <alignment horizont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7" xfId="0" applyFont="1" applyBorder="1" applyAlignment="1">
      <alignment horizontal="center" vertical="center"/>
    </xf>
    <xf numFmtId="0" fontId="13" fillId="0" borderId="17" xfId="0" applyFont="1" applyBorder="1" applyAlignment="1">
      <alignment horizontal="center" vertical="center" wrapText="1"/>
    </xf>
    <xf numFmtId="0" fontId="13" fillId="0" borderId="17"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3" borderId="10" xfId="0" applyFont="1" applyFill="1" applyBorder="1" applyAlignment="1">
      <alignment horizontal="center" vertical="center"/>
    </xf>
    <xf numFmtId="0" fontId="0" fillId="3" borderId="12" xfId="0" applyFont="1" applyFill="1" applyBorder="1" applyAlignment="1">
      <alignment horizontal="center" vertical="center"/>
    </xf>
    <xf numFmtId="0" fontId="5" fillId="0" borderId="0" xfId="0" applyFont="1" applyAlignment="1">
      <alignment horizontal="center"/>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2" xfId="0" applyFont="1"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7"/>
  <sheetViews>
    <sheetView tabSelected="1" zoomScale="27" zoomScaleNormal="27" workbookViewId="0">
      <selection activeCell="D11" sqref="D11"/>
    </sheetView>
  </sheetViews>
  <sheetFormatPr baseColWidth="10" defaultRowHeight="14.5" x14ac:dyDescent="0.35"/>
  <cols>
    <col min="3" max="3" width="13.453125" customWidth="1"/>
    <col min="4" max="4" width="71.54296875" customWidth="1"/>
    <col min="5" max="5" width="24.453125" customWidth="1"/>
    <col min="6" max="6" width="22" customWidth="1"/>
    <col min="7" max="7" width="20.453125" customWidth="1"/>
    <col min="8" max="8" width="28.1796875" customWidth="1"/>
  </cols>
  <sheetData>
    <row r="2" spans="3:8" ht="15" customHeight="1" x14ac:dyDescent="0.35"/>
    <row r="3" spans="3:8" ht="110" customHeight="1" thickBot="1" x14ac:dyDescent="0.4">
      <c r="C3" s="4"/>
      <c r="E3" s="4"/>
      <c r="F3" s="15"/>
      <c r="G3" s="109" t="s">
        <v>35</v>
      </c>
      <c r="H3" s="110"/>
    </row>
    <row r="4" spans="3:8" ht="29.5" thickBot="1" x14ac:dyDescent="0.4">
      <c r="C4" s="1" t="s">
        <v>0</v>
      </c>
      <c r="D4" s="2" t="s">
        <v>1</v>
      </c>
      <c r="E4" s="3" t="s">
        <v>2</v>
      </c>
      <c r="F4" s="16" t="s">
        <v>15</v>
      </c>
      <c r="G4" s="16" t="s">
        <v>16</v>
      </c>
      <c r="H4" s="16" t="s">
        <v>17</v>
      </c>
    </row>
    <row r="5" spans="3:8" ht="15" thickBot="1" x14ac:dyDescent="0.4">
      <c r="C5" s="101" t="s">
        <v>25</v>
      </c>
      <c r="D5" s="102"/>
      <c r="E5" s="102"/>
      <c r="F5" s="102"/>
      <c r="H5" s="4"/>
    </row>
    <row r="6" spans="3:8" ht="118.5" customHeight="1" thickBot="1" x14ac:dyDescent="0.4">
      <c r="C6" s="103" t="s">
        <v>24</v>
      </c>
      <c r="D6" s="106" t="s">
        <v>36</v>
      </c>
      <c r="E6" s="7" t="s">
        <v>28</v>
      </c>
      <c r="F6" s="8">
        <v>92</v>
      </c>
      <c r="G6" s="111">
        <v>0</v>
      </c>
      <c r="H6" s="103" t="s">
        <v>146</v>
      </c>
    </row>
    <row r="7" spans="3:8" ht="118.5" customHeight="1" thickBot="1" x14ac:dyDescent="0.4">
      <c r="C7" s="104"/>
      <c r="D7" s="107"/>
      <c r="E7" s="7" t="s">
        <v>29</v>
      </c>
      <c r="F7" s="8">
        <v>86</v>
      </c>
      <c r="G7" s="112"/>
      <c r="H7" s="104"/>
    </row>
    <row r="8" spans="3:8" ht="120.5" customHeight="1" thickBot="1" x14ac:dyDescent="0.4">
      <c r="C8" s="104"/>
      <c r="D8" s="107"/>
      <c r="E8" s="7" t="s">
        <v>30</v>
      </c>
      <c r="F8" s="9">
        <v>80</v>
      </c>
      <c r="G8" s="112"/>
      <c r="H8" s="104"/>
    </row>
    <row r="9" spans="3:8" ht="90" customHeight="1" thickBot="1" x14ac:dyDescent="0.4">
      <c r="C9" s="105"/>
      <c r="D9" s="108"/>
      <c r="E9" s="10" t="s">
        <v>31</v>
      </c>
      <c r="F9" s="8">
        <v>74</v>
      </c>
      <c r="G9" s="113"/>
      <c r="H9" s="114"/>
    </row>
    <row r="10" spans="3:8" ht="116" customHeight="1" thickBot="1" x14ac:dyDescent="0.4">
      <c r="C10" s="115" t="s">
        <v>37</v>
      </c>
      <c r="D10" s="89" t="s">
        <v>38</v>
      </c>
      <c r="E10" s="9" t="s">
        <v>40</v>
      </c>
      <c r="F10" s="10">
        <v>4</v>
      </c>
      <c r="G10" s="85">
        <v>0</v>
      </c>
      <c r="H10" s="86" t="s">
        <v>147</v>
      </c>
    </row>
    <row r="11" spans="3:8" ht="133" customHeight="1" thickBot="1" x14ac:dyDescent="0.4">
      <c r="C11" s="114"/>
      <c r="D11" s="89" t="s">
        <v>39</v>
      </c>
      <c r="E11" s="9" t="s">
        <v>40</v>
      </c>
      <c r="F11" s="10">
        <v>4</v>
      </c>
      <c r="G11" s="83">
        <v>0</v>
      </c>
      <c r="H11" s="84" t="s">
        <v>147</v>
      </c>
    </row>
    <row r="12" spans="3:8" ht="19" thickBot="1" x14ac:dyDescent="0.5">
      <c r="C12" s="100" t="s">
        <v>34</v>
      </c>
      <c r="D12" s="100"/>
      <c r="E12" s="100"/>
      <c r="F12" s="100"/>
      <c r="G12" s="100">
        <f>+G6+G10+G11</f>
        <v>0</v>
      </c>
      <c r="H12" s="100"/>
    </row>
    <row r="16" spans="3:8" ht="15.5" x14ac:dyDescent="0.35">
      <c r="G16" s="25"/>
      <c r="H16" s="24"/>
    </row>
    <row r="17" spans="7:8" ht="15.5" x14ac:dyDescent="0.35">
      <c r="G17" s="25"/>
      <c r="H17" s="26"/>
    </row>
  </sheetData>
  <mergeCells count="9">
    <mergeCell ref="C12:F12"/>
    <mergeCell ref="C5:F5"/>
    <mergeCell ref="C6:C9"/>
    <mergeCell ref="D6:D9"/>
    <mergeCell ref="G3:H3"/>
    <mergeCell ref="G6:G9"/>
    <mergeCell ref="H6:H9"/>
    <mergeCell ref="G12:H12"/>
    <mergeCell ref="C10: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O66"/>
  <sheetViews>
    <sheetView topLeftCell="A46" zoomScale="78" zoomScaleNormal="78" workbookViewId="0">
      <selection activeCell="K63" sqref="K63"/>
    </sheetView>
  </sheetViews>
  <sheetFormatPr baseColWidth="10" defaultRowHeight="14.5" x14ac:dyDescent="0.35"/>
  <cols>
    <col min="1" max="1" width="4.81640625" customWidth="1"/>
    <col min="2" max="2" width="13.453125" customWidth="1"/>
    <col min="3" max="3" width="36.54296875" customWidth="1"/>
    <col min="4" max="4" width="32.1796875" style="53" bestFit="1" customWidth="1"/>
    <col min="5" max="5" width="30.453125" style="35" customWidth="1"/>
    <col min="6" max="6" width="17.54296875" style="12" customWidth="1"/>
    <col min="7" max="7" width="16.36328125" style="12" bestFit="1" customWidth="1"/>
    <col min="8" max="8" width="12.1796875" style="12" customWidth="1"/>
    <col min="9" max="9" width="16.26953125" style="12" bestFit="1" customWidth="1"/>
    <col min="10" max="10" width="15" style="12" customWidth="1"/>
    <col min="11" max="11" width="20.54296875" style="30" bestFit="1" customWidth="1"/>
    <col min="12" max="12" width="15.26953125" style="30" bestFit="1" customWidth="1"/>
    <col min="13" max="13" width="11.08984375" style="12" bestFit="1" customWidth="1"/>
    <col min="14" max="14" width="24.54296875" style="12" customWidth="1"/>
    <col min="15" max="15" width="45.36328125" style="52" customWidth="1"/>
  </cols>
  <sheetData>
    <row r="2" spans="2:15" ht="32.15" customHeight="1" thickBot="1" x14ac:dyDescent="0.4">
      <c r="E2" s="130"/>
      <c r="F2" s="131"/>
      <c r="G2" s="131"/>
      <c r="H2" s="131"/>
      <c r="I2" s="131"/>
      <c r="J2" s="131"/>
      <c r="K2" s="131"/>
      <c r="L2" s="131"/>
      <c r="M2" s="131"/>
      <c r="N2"/>
    </row>
    <row r="3" spans="2:15" ht="15" thickBot="1" x14ac:dyDescent="0.4">
      <c r="B3" s="5" t="s">
        <v>3</v>
      </c>
      <c r="C3" s="5" t="s">
        <v>4</v>
      </c>
      <c r="D3" s="54" t="s">
        <v>5</v>
      </c>
      <c r="E3" s="32" t="s">
        <v>6</v>
      </c>
      <c r="F3" s="5" t="s">
        <v>7</v>
      </c>
      <c r="G3" s="5" t="s">
        <v>8</v>
      </c>
      <c r="H3" s="5" t="s">
        <v>9</v>
      </c>
      <c r="I3" s="5" t="s">
        <v>18</v>
      </c>
      <c r="J3" s="5" t="s">
        <v>12</v>
      </c>
      <c r="K3" s="29" t="s">
        <v>11</v>
      </c>
      <c r="L3" s="75" t="s">
        <v>32</v>
      </c>
      <c r="M3" s="45" t="s">
        <v>10</v>
      </c>
      <c r="N3" s="73" t="s">
        <v>17</v>
      </c>
    </row>
    <row r="4" spans="2:15" s="27" customFormat="1" ht="77.5" customHeight="1" thickBot="1" x14ac:dyDescent="0.4">
      <c r="B4" s="120">
        <v>1</v>
      </c>
      <c r="C4" s="122" t="s">
        <v>42</v>
      </c>
      <c r="D4" s="120" t="s">
        <v>43</v>
      </c>
      <c r="E4" s="62" t="s">
        <v>75</v>
      </c>
      <c r="F4" s="46">
        <v>42846</v>
      </c>
      <c r="G4" s="46">
        <v>42965</v>
      </c>
      <c r="H4" s="63">
        <f t="shared" ref="H4:H38" si="0">G4-F4</f>
        <v>119</v>
      </c>
      <c r="I4" s="47">
        <v>962480.57</v>
      </c>
      <c r="J4" s="61"/>
      <c r="K4" s="28">
        <f>962480.57*0.95*0.8</f>
        <v>731485.23320000002</v>
      </c>
      <c r="L4" s="76">
        <f>0.95*0.8</f>
        <v>0.76</v>
      </c>
      <c r="M4" s="61" t="s">
        <v>64</v>
      </c>
      <c r="N4" s="122"/>
      <c r="O4" s="116" t="s">
        <v>67</v>
      </c>
    </row>
    <row r="5" spans="2:15" s="27" customFormat="1" ht="82.5" customHeight="1" thickBot="1" x14ac:dyDescent="0.4">
      <c r="B5" s="121"/>
      <c r="C5" s="123"/>
      <c r="D5" s="121"/>
      <c r="E5" s="33" t="s">
        <v>79</v>
      </c>
      <c r="F5" s="40">
        <v>42894</v>
      </c>
      <c r="G5" s="40">
        <v>43220</v>
      </c>
      <c r="H5" s="41">
        <f t="shared" si="0"/>
        <v>326</v>
      </c>
      <c r="I5" s="42">
        <v>732324.29</v>
      </c>
      <c r="J5" s="43"/>
      <c r="K5" s="77">
        <f>I5*0.95*0.8</f>
        <v>556566.4604000001</v>
      </c>
      <c r="L5" s="78">
        <f>0.95*0.8</f>
        <v>0.76</v>
      </c>
      <c r="M5" s="43">
        <v>70</v>
      </c>
      <c r="N5" s="123"/>
      <c r="O5" s="117"/>
    </row>
    <row r="6" spans="2:15" s="27" customFormat="1" ht="73" customHeight="1" thickBot="1" x14ac:dyDescent="0.4">
      <c r="B6" s="120">
        <v>2</v>
      </c>
      <c r="C6" s="122" t="s">
        <v>65</v>
      </c>
      <c r="D6" s="120" t="s">
        <v>43</v>
      </c>
      <c r="E6" s="62" t="s">
        <v>73</v>
      </c>
      <c r="F6" s="46">
        <v>43073</v>
      </c>
      <c r="G6" s="46">
        <v>43194</v>
      </c>
      <c r="H6" s="63">
        <f t="shared" si="0"/>
        <v>121</v>
      </c>
      <c r="I6" s="47">
        <v>870198.39</v>
      </c>
      <c r="J6" s="61"/>
      <c r="K6" s="28">
        <f t="shared" ref="K6:K37" si="1">I6*0.8</f>
        <v>696158.71200000006</v>
      </c>
      <c r="L6" s="76">
        <v>0.8</v>
      </c>
      <c r="M6" s="61" t="s">
        <v>66</v>
      </c>
      <c r="N6" s="122"/>
      <c r="O6" s="116" t="s">
        <v>71</v>
      </c>
    </row>
    <row r="7" spans="2:15" s="27" customFormat="1" ht="82.5" customHeight="1" thickBot="1" x14ac:dyDescent="0.4">
      <c r="B7" s="121"/>
      <c r="C7" s="123"/>
      <c r="D7" s="121"/>
      <c r="E7" s="33" t="s">
        <v>78</v>
      </c>
      <c r="F7" s="40">
        <v>42799</v>
      </c>
      <c r="G7" s="40">
        <v>43318</v>
      </c>
      <c r="H7" s="41">
        <f t="shared" si="0"/>
        <v>519</v>
      </c>
      <c r="I7" s="42">
        <v>870188.04</v>
      </c>
      <c r="J7" s="43"/>
      <c r="K7" s="77">
        <f t="shared" si="1"/>
        <v>696150.43200000003</v>
      </c>
      <c r="L7" s="78">
        <v>0.8</v>
      </c>
      <c r="M7" s="43">
        <v>75</v>
      </c>
      <c r="N7" s="123"/>
      <c r="O7" s="117"/>
    </row>
    <row r="8" spans="2:15" s="27" customFormat="1" ht="73" customHeight="1" thickBot="1" x14ac:dyDescent="0.4">
      <c r="B8" s="120">
        <v>3</v>
      </c>
      <c r="C8" s="122" t="s">
        <v>70</v>
      </c>
      <c r="D8" s="120" t="s">
        <v>43</v>
      </c>
      <c r="E8" s="62" t="s">
        <v>74</v>
      </c>
      <c r="F8" s="46">
        <v>43045</v>
      </c>
      <c r="G8" s="46">
        <v>43225</v>
      </c>
      <c r="H8" s="63">
        <f t="shared" si="0"/>
        <v>180</v>
      </c>
      <c r="I8" s="47">
        <v>777384</v>
      </c>
      <c r="J8" s="61"/>
      <c r="K8" s="28">
        <f t="shared" si="1"/>
        <v>621907.20000000007</v>
      </c>
      <c r="L8" s="76">
        <v>0.8</v>
      </c>
      <c r="M8" s="61" t="s">
        <v>69</v>
      </c>
      <c r="N8" s="122"/>
      <c r="O8" s="132" t="s">
        <v>72</v>
      </c>
    </row>
    <row r="9" spans="2:15" s="27" customFormat="1" ht="82.5" customHeight="1" thickBot="1" x14ac:dyDescent="0.4">
      <c r="B9" s="121"/>
      <c r="C9" s="123"/>
      <c r="D9" s="121"/>
      <c r="E9" s="33" t="s">
        <v>80</v>
      </c>
      <c r="F9" s="40">
        <v>43116</v>
      </c>
      <c r="G9" s="40">
        <v>43220</v>
      </c>
      <c r="H9" s="41">
        <f t="shared" si="0"/>
        <v>104</v>
      </c>
      <c r="I9" s="42">
        <v>740745</v>
      </c>
      <c r="J9" s="43"/>
      <c r="K9" s="93">
        <f t="shared" si="1"/>
        <v>592596</v>
      </c>
      <c r="L9" s="78">
        <v>0.8</v>
      </c>
      <c r="M9" s="43">
        <v>79</v>
      </c>
      <c r="N9" s="123"/>
      <c r="O9" s="133"/>
    </row>
    <row r="10" spans="2:15" s="27" customFormat="1" ht="82.5" customHeight="1" thickBot="1" x14ac:dyDescent="0.4">
      <c r="B10" s="120">
        <v>4</v>
      </c>
      <c r="C10" s="122" t="s">
        <v>44</v>
      </c>
      <c r="D10" s="120" t="s">
        <v>43</v>
      </c>
      <c r="E10" s="62" t="s">
        <v>76</v>
      </c>
      <c r="F10" s="46">
        <v>43031</v>
      </c>
      <c r="G10" s="46">
        <v>43274</v>
      </c>
      <c r="H10" s="63">
        <f t="shared" si="0"/>
        <v>243</v>
      </c>
      <c r="I10" s="47">
        <v>1029985.13</v>
      </c>
      <c r="J10" s="70"/>
      <c r="K10" s="71">
        <f t="shared" si="1"/>
        <v>823988.10400000005</v>
      </c>
      <c r="L10" s="81">
        <v>0.8</v>
      </c>
      <c r="M10" s="70" t="s">
        <v>77</v>
      </c>
      <c r="N10" s="122"/>
      <c r="O10" s="116" t="s">
        <v>82</v>
      </c>
    </row>
    <row r="11" spans="2:15" s="27" customFormat="1" ht="82.5" customHeight="1" thickBot="1" x14ac:dyDescent="0.4">
      <c r="B11" s="121"/>
      <c r="C11" s="123"/>
      <c r="D11" s="121"/>
      <c r="E11" s="33" t="s">
        <v>81</v>
      </c>
      <c r="F11" s="40">
        <v>43031</v>
      </c>
      <c r="G11" s="40">
        <v>43156</v>
      </c>
      <c r="H11" s="41">
        <f t="shared" si="0"/>
        <v>125</v>
      </c>
      <c r="I11" s="42">
        <v>1029985.13</v>
      </c>
      <c r="J11" s="43"/>
      <c r="K11" s="77">
        <f t="shared" si="1"/>
        <v>823988.10400000005</v>
      </c>
      <c r="L11" s="78">
        <v>0.8</v>
      </c>
      <c r="M11" s="43">
        <v>82</v>
      </c>
      <c r="N11" s="123"/>
      <c r="O11" s="117"/>
    </row>
    <row r="12" spans="2:15" s="27" customFormat="1" ht="82.5" customHeight="1" thickBot="1" x14ac:dyDescent="0.4">
      <c r="B12" s="120">
        <v>5</v>
      </c>
      <c r="C12" s="122" t="s">
        <v>45</v>
      </c>
      <c r="D12" s="120" t="s">
        <v>43</v>
      </c>
      <c r="E12" s="68" t="s">
        <v>83</v>
      </c>
      <c r="F12" s="46">
        <v>42993</v>
      </c>
      <c r="G12" s="46">
        <v>43032</v>
      </c>
      <c r="H12" s="63">
        <f t="shared" si="0"/>
        <v>39</v>
      </c>
      <c r="I12" s="47">
        <v>152683.6</v>
      </c>
      <c r="J12" s="70"/>
      <c r="K12" s="71">
        <f t="shared" si="1"/>
        <v>122146.88</v>
      </c>
      <c r="L12" s="81">
        <v>0.8</v>
      </c>
      <c r="M12" s="70" t="s">
        <v>84</v>
      </c>
      <c r="N12" s="122"/>
      <c r="O12" s="116" t="s">
        <v>85</v>
      </c>
    </row>
    <row r="13" spans="2:15" s="27" customFormat="1" ht="82.5" customHeight="1" thickBot="1" x14ac:dyDescent="0.4">
      <c r="B13" s="121"/>
      <c r="C13" s="123"/>
      <c r="D13" s="121"/>
      <c r="E13" s="33" t="s">
        <v>68</v>
      </c>
      <c r="F13" s="40">
        <v>42993</v>
      </c>
      <c r="G13" s="40">
        <v>43033</v>
      </c>
      <c r="H13" s="41">
        <f t="shared" si="0"/>
        <v>40</v>
      </c>
      <c r="I13" s="42">
        <v>152683.6</v>
      </c>
      <c r="J13" s="43"/>
      <c r="K13" s="77">
        <f t="shared" si="1"/>
        <v>122146.88</v>
      </c>
      <c r="L13" s="78">
        <v>0.8</v>
      </c>
      <c r="M13" s="43">
        <v>85</v>
      </c>
      <c r="N13" s="123"/>
      <c r="O13" s="117"/>
    </row>
    <row r="14" spans="2:15" s="27" customFormat="1" ht="82.5" customHeight="1" thickBot="1" x14ac:dyDescent="0.4">
      <c r="B14" s="120">
        <v>6</v>
      </c>
      <c r="C14" s="122" t="s">
        <v>46</v>
      </c>
      <c r="D14" s="120" t="s">
        <v>43</v>
      </c>
      <c r="E14" s="68" t="s">
        <v>86</v>
      </c>
      <c r="F14" s="46">
        <v>43178</v>
      </c>
      <c r="G14" s="46">
        <v>43252</v>
      </c>
      <c r="H14" s="63">
        <f t="shared" si="0"/>
        <v>74</v>
      </c>
      <c r="I14" s="47">
        <v>599808.75</v>
      </c>
      <c r="J14" s="70"/>
      <c r="K14" s="71">
        <f t="shared" si="1"/>
        <v>479847</v>
      </c>
      <c r="L14" s="81">
        <v>0.8</v>
      </c>
      <c r="M14" s="70" t="s">
        <v>88</v>
      </c>
      <c r="N14" s="122"/>
      <c r="O14" s="132" t="s">
        <v>89</v>
      </c>
    </row>
    <row r="15" spans="2:15" s="27" customFormat="1" ht="82.5" customHeight="1" thickBot="1" x14ac:dyDescent="0.4">
      <c r="B15" s="121"/>
      <c r="C15" s="123"/>
      <c r="D15" s="121"/>
      <c r="E15" s="33" t="s">
        <v>87</v>
      </c>
      <c r="F15" s="40">
        <v>43301</v>
      </c>
      <c r="G15" s="40">
        <v>43353</v>
      </c>
      <c r="H15" s="41">
        <f t="shared" si="0"/>
        <v>52</v>
      </c>
      <c r="I15" s="42">
        <v>582403.75</v>
      </c>
      <c r="J15" s="43"/>
      <c r="K15" s="93">
        <f t="shared" si="1"/>
        <v>465923</v>
      </c>
      <c r="L15" s="78">
        <v>0.8</v>
      </c>
      <c r="M15" s="43">
        <v>90</v>
      </c>
      <c r="N15" s="123"/>
      <c r="O15" s="133"/>
    </row>
    <row r="16" spans="2:15" s="27" customFormat="1" ht="82.5" customHeight="1" thickBot="1" x14ac:dyDescent="0.4">
      <c r="B16" s="120">
        <v>7</v>
      </c>
      <c r="C16" s="122" t="s">
        <v>47</v>
      </c>
      <c r="D16" s="120" t="s">
        <v>43</v>
      </c>
      <c r="E16" s="68" t="s">
        <v>90</v>
      </c>
      <c r="F16" s="46">
        <v>43363</v>
      </c>
      <c r="G16" s="46">
        <v>43728</v>
      </c>
      <c r="H16" s="63">
        <f t="shared" si="0"/>
        <v>365</v>
      </c>
      <c r="I16" s="47">
        <v>1078778.1399999999</v>
      </c>
      <c r="J16" s="70"/>
      <c r="K16" s="71">
        <f t="shared" si="1"/>
        <v>863022.51199999999</v>
      </c>
      <c r="L16" s="81">
        <v>0.8</v>
      </c>
      <c r="M16" s="70" t="s">
        <v>92</v>
      </c>
      <c r="N16" s="122"/>
      <c r="O16" s="116" t="s">
        <v>93</v>
      </c>
    </row>
    <row r="17" spans="2:15" s="27" customFormat="1" ht="82.5" customHeight="1" thickBot="1" x14ac:dyDescent="0.4">
      <c r="B17" s="121"/>
      <c r="C17" s="123"/>
      <c r="D17" s="121"/>
      <c r="E17" s="33" t="s">
        <v>91</v>
      </c>
      <c r="F17" s="40">
        <v>43390</v>
      </c>
      <c r="G17" s="40">
        <v>43846</v>
      </c>
      <c r="H17" s="41">
        <f t="shared" si="0"/>
        <v>456</v>
      </c>
      <c r="I17" s="42">
        <v>994534.13</v>
      </c>
      <c r="J17" s="43"/>
      <c r="K17" s="77">
        <f t="shared" si="1"/>
        <v>795627.304</v>
      </c>
      <c r="L17" s="78">
        <v>0.8</v>
      </c>
      <c r="M17" s="43">
        <v>95</v>
      </c>
      <c r="N17" s="123"/>
      <c r="O17" s="117"/>
    </row>
    <row r="18" spans="2:15" s="27" customFormat="1" ht="82.5" customHeight="1" thickBot="1" x14ac:dyDescent="0.4">
      <c r="B18" s="120">
        <v>8</v>
      </c>
      <c r="C18" s="122" t="s">
        <v>48</v>
      </c>
      <c r="D18" s="120" t="s">
        <v>43</v>
      </c>
      <c r="E18" s="68" t="s">
        <v>94</v>
      </c>
      <c r="F18" s="46">
        <v>43252</v>
      </c>
      <c r="G18" s="46">
        <v>43371</v>
      </c>
      <c r="H18" s="63">
        <f t="shared" si="0"/>
        <v>119</v>
      </c>
      <c r="I18" s="47">
        <v>133943.28</v>
      </c>
      <c r="J18" s="70"/>
      <c r="K18" s="71">
        <f t="shared" si="1"/>
        <v>107154.62400000001</v>
      </c>
      <c r="L18" s="81">
        <v>0.8</v>
      </c>
      <c r="M18" s="70" t="s">
        <v>95</v>
      </c>
      <c r="N18" s="122"/>
      <c r="O18" s="116" t="s">
        <v>97</v>
      </c>
    </row>
    <row r="19" spans="2:15" s="27" customFormat="1" ht="82.5" customHeight="1" thickBot="1" x14ac:dyDescent="0.4">
      <c r="B19" s="121"/>
      <c r="C19" s="123"/>
      <c r="D19" s="121"/>
      <c r="E19" s="90" t="s">
        <v>96</v>
      </c>
      <c r="F19" s="40">
        <v>43264</v>
      </c>
      <c r="G19" s="40">
        <v>43383</v>
      </c>
      <c r="H19" s="41">
        <f t="shared" si="0"/>
        <v>119</v>
      </c>
      <c r="I19" s="42">
        <v>133920.32000000001</v>
      </c>
      <c r="J19" s="43"/>
      <c r="K19" s="77">
        <f t="shared" si="1"/>
        <v>107136.25600000001</v>
      </c>
      <c r="L19" s="78">
        <v>0.8</v>
      </c>
      <c r="M19" s="43">
        <v>100</v>
      </c>
      <c r="N19" s="123"/>
      <c r="O19" s="117"/>
    </row>
    <row r="20" spans="2:15" s="27" customFormat="1" ht="82.5" customHeight="1" thickBot="1" x14ac:dyDescent="0.4">
      <c r="B20" s="120">
        <v>9</v>
      </c>
      <c r="C20" s="122" t="s">
        <v>49</v>
      </c>
      <c r="D20" s="120" t="s">
        <v>43</v>
      </c>
      <c r="E20" s="68" t="s">
        <v>98</v>
      </c>
      <c r="F20" s="46">
        <v>43297</v>
      </c>
      <c r="G20" s="46">
        <v>43351</v>
      </c>
      <c r="H20" s="63">
        <f t="shared" si="0"/>
        <v>54</v>
      </c>
      <c r="I20" s="47">
        <v>16357331.1</v>
      </c>
      <c r="J20" s="70"/>
      <c r="K20" s="71">
        <f t="shared" si="1"/>
        <v>13085864.880000001</v>
      </c>
      <c r="L20" s="81">
        <v>0.8</v>
      </c>
      <c r="M20" s="70" t="s">
        <v>99</v>
      </c>
      <c r="N20" s="122"/>
      <c r="O20" s="116" t="s">
        <v>101</v>
      </c>
    </row>
    <row r="21" spans="2:15" s="27" customFormat="1" ht="82.5" customHeight="1" thickBot="1" x14ac:dyDescent="0.4">
      <c r="B21" s="121"/>
      <c r="C21" s="123"/>
      <c r="D21" s="121"/>
      <c r="E21" s="33" t="s">
        <v>100</v>
      </c>
      <c r="F21" s="40">
        <v>43297</v>
      </c>
      <c r="G21" s="40">
        <v>43340</v>
      </c>
      <c r="H21" s="41">
        <f t="shared" si="0"/>
        <v>43</v>
      </c>
      <c r="I21" s="42">
        <v>14741350.83</v>
      </c>
      <c r="J21" s="43"/>
      <c r="K21" s="77">
        <f t="shared" si="1"/>
        <v>11793080.664000001</v>
      </c>
      <c r="L21" s="78">
        <v>0.8</v>
      </c>
      <c r="M21" s="43">
        <v>109</v>
      </c>
      <c r="N21" s="123"/>
      <c r="O21" s="117"/>
    </row>
    <row r="22" spans="2:15" s="27" customFormat="1" ht="82.5" customHeight="1" thickBot="1" x14ac:dyDescent="0.4">
      <c r="B22" s="120">
        <v>10</v>
      </c>
      <c r="C22" s="122" t="s">
        <v>50</v>
      </c>
      <c r="D22" s="120" t="s">
        <v>43</v>
      </c>
      <c r="E22" s="68" t="s">
        <v>102</v>
      </c>
      <c r="F22" s="46">
        <v>43146</v>
      </c>
      <c r="G22" s="46">
        <v>43166</v>
      </c>
      <c r="H22" s="63">
        <f t="shared" si="0"/>
        <v>20</v>
      </c>
      <c r="I22" s="47">
        <v>70018.25</v>
      </c>
      <c r="J22" s="70"/>
      <c r="K22" s="71">
        <f t="shared" si="1"/>
        <v>56014.600000000006</v>
      </c>
      <c r="L22" s="81">
        <v>0.8</v>
      </c>
      <c r="M22" s="70" t="s">
        <v>105</v>
      </c>
      <c r="N22" s="122"/>
      <c r="O22" s="116" t="s">
        <v>104</v>
      </c>
    </row>
    <row r="23" spans="2:15" s="27" customFormat="1" ht="82.5" customHeight="1" thickBot="1" x14ac:dyDescent="0.4">
      <c r="B23" s="121"/>
      <c r="C23" s="123"/>
      <c r="D23" s="121"/>
      <c r="E23" s="33" t="s">
        <v>103</v>
      </c>
      <c r="F23" s="40">
        <v>43146</v>
      </c>
      <c r="G23" s="40">
        <v>43161</v>
      </c>
      <c r="H23" s="41">
        <f t="shared" si="0"/>
        <v>15</v>
      </c>
      <c r="I23" s="42">
        <v>69266</v>
      </c>
      <c r="J23" s="43"/>
      <c r="K23" s="77">
        <f t="shared" si="1"/>
        <v>55412.800000000003</v>
      </c>
      <c r="L23" s="78">
        <v>0.8</v>
      </c>
      <c r="M23" s="43">
        <v>113</v>
      </c>
      <c r="N23" s="123"/>
      <c r="O23" s="117"/>
    </row>
    <row r="24" spans="2:15" s="27" customFormat="1" ht="82.5" customHeight="1" thickBot="1" x14ac:dyDescent="0.4">
      <c r="B24" s="120">
        <v>11</v>
      </c>
      <c r="C24" s="122" t="s">
        <v>51</v>
      </c>
      <c r="D24" s="120" t="s">
        <v>43</v>
      </c>
      <c r="E24" s="68" t="s">
        <v>106</v>
      </c>
      <c r="F24" s="46">
        <v>43535</v>
      </c>
      <c r="G24" s="46">
        <v>43716</v>
      </c>
      <c r="H24" s="63">
        <f t="shared" si="0"/>
        <v>181</v>
      </c>
      <c r="I24" s="47">
        <v>1378202.24</v>
      </c>
      <c r="J24" s="70"/>
      <c r="K24" s="71">
        <f t="shared" si="1"/>
        <v>1102561.7920000001</v>
      </c>
      <c r="L24" s="81">
        <v>0.8</v>
      </c>
      <c r="M24" s="70" t="s">
        <v>107</v>
      </c>
      <c r="N24" s="122"/>
      <c r="O24" s="116" t="s">
        <v>112</v>
      </c>
    </row>
    <row r="25" spans="2:15" s="27" customFormat="1" ht="82.5" customHeight="1" thickBot="1" x14ac:dyDescent="0.4">
      <c r="B25" s="121"/>
      <c r="C25" s="123"/>
      <c r="D25" s="121"/>
      <c r="E25" s="90" t="s">
        <v>108</v>
      </c>
      <c r="F25" s="40">
        <v>43601</v>
      </c>
      <c r="G25" s="40">
        <v>43900</v>
      </c>
      <c r="H25" s="41">
        <f t="shared" si="0"/>
        <v>299</v>
      </c>
      <c r="I25" s="42">
        <v>1378202.24</v>
      </c>
      <c r="J25" s="43"/>
      <c r="K25" s="77">
        <f t="shared" si="1"/>
        <v>1102561.7920000001</v>
      </c>
      <c r="L25" s="78">
        <v>0.8</v>
      </c>
      <c r="M25" s="43">
        <v>118</v>
      </c>
      <c r="N25" s="123"/>
      <c r="O25" s="117"/>
    </row>
    <row r="26" spans="2:15" s="27" customFormat="1" ht="82.5" customHeight="1" thickBot="1" x14ac:dyDescent="0.4">
      <c r="B26" s="120">
        <v>12</v>
      </c>
      <c r="C26" s="122" t="s">
        <v>52</v>
      </c>
      <c r="D26" s="120" t="s">
        <v>43</v>
      </c>
      <c r="E26" s="68" t="s">
        <v>109</v>
      </c>
      <c r="F26" s="46">
        <v>43271</v>
      </c>
      <c r="G26" s="46">
        <v>43346</v>
      </c>
      <c r="H26" s="63">
        <f t="shared" si="0"/>
        <v>75</v>
      </c>
      <c r="I26" s="47">
        <v>1115911.25</v>
      </c>
      <c r="J26" s="70"/>
      <c r="K26" s="71">
        <f t="shared" si="1"/>
        <v>892729</v>
      </c>
      <c r="L26" s="81">
        <v>0.8</v>
      </c>
      <c r="M26" s="70" t="s">
        <v>110</v>
      </c>
      <c r="N26" s="122"/>
      <c r="O26" s="116" t="s">
        <v>113</v>
      </c>
    </row>
    <row r="27" spans="2:15" s="27" customFormat="1" ht="82.5" customHeight="1" thickBot="1" x14ac:dyDescent="0.4">
      <c r="B27" s="121"/>
      <c r="C27" s="123"/>
      <c r="D27" s="121"/>
      <c r="E27" s="33" t="s">
        <v>111</v>
      </c>
      <c r="F27" s="40">
        <v>43297</v>
      </c>
      <c r="G27" s="40">
        <v>43355</v>
      </c>
      <c r="H27" s="41">
        <f t="shared" si="0"/>
        <v>58</v>
      </c>
      <c r="I27" s="42">
        <v>426319.25</v>
      </c>
      <c r="J27" s="43"/>
      <c r="K27" s="77">
        <f t="shared" si="1"/>
        <v>341055.4</v>
      </c>
      <c r="L27" s="78">
        <v>0.8</v>
      </c>
      <c r="M27" s="43">
        <v>123</v>
      </c>
      <c r="N27" s="123"/>
      <c r="O27" s="117"/>
    </row>
    <row r="28" spans="2:15" s="27" customFormat="1" ht="82.5" customHeight="1" thickBot="1" x14ac:dyDescent="0.4">
      <c r="B28" s="120">
        <v>13</v>
      </c>
      <c r="C28" s="122" t="s">
        <v>53</v>
      </c>
      <c r="D28" s="120" t="s">
        <v>43</v>
      </c>
      <c r="E28" s="68" t="s">
        <v>114</v>
      </c>
      <c r="F28" s="46">
        <v>43417</v>
      </c>
      <c r="G28" s="46">
        <v>43566</v>
      </c>
      <c r="H28" s="63">
        <f t="shared" si="0"/>
        <v>149</v>
      </c>
      <c r="I28" s="47">
        <v>1151444.02</v>
      </c>
      <c r="J28" s="70"/>
      <c r="K28" s="71">
        <f t="shared" si="1"/>
        <v>921155.21600000001</v>
      </c>
      <c r="L28" s="81">
        <v>0.8</v>
      </c>
      <c r="M28" s="70" t="s">
        <v>115</v>
      </c>
      <c r="N28" s="122"/>
      <c r="O28" s="116" t="s">
        <v>117</v>
      </c>
    </row>
    <row r="29" spans="2:15" s="27" customFormat="1" ht="82.5" customHeight="1" thickBot="1" x14ac:dyDescent="0.4">
      <c r="B29" s="121"/>
      <c r="C29" s="123"/>
      <c r="D29" s="121"/>
      <c r="E29" s="33" t="s">
        <v>116</v>
      </c>
      <c r="F29" s="40">
        <v>43437</v>
      </c>
      <c r="G29" s="40">
        <v>43546</v>
      </c>
      <c r="H29" s="41">
        <f t="shared" si="0"/>
        <v>109</v>
      </c>
      <c r="I29" s="42">
        <v>1151444.02</v>
      </c>
      <c r="J29" s="43"/>
      <c r="K29" s="77">
        <f t="shared" si="1"/>
        <v>921155.21600000001</v>
      </c>
      <c r="L29" s="78">
        <v>0.8</v>
      </c>
      <c r="M29" s="43">
        <v>128</v>
      </c>
      <c r="N29" s="123"/>
      <c r="O29" s="117"/>
    </row>
    <row r="30" spans="2:15" s="27" customFormat="1" ht="82.5" customHeight="1" thickBot="1" x14ac:dyDescent="0.4">
      <c r="B30" s="120">
        <v>14</v>
      </c>
      <c r="C30" s="122" t="s">
        <v>54</v>
      </c>
      <c r="D30" s="120" t="s">
        <v>43</v>
      </c>
      <c r="E30" s="68" t="s">
        <v>118</v>
      </c>
      <c r="F30" s="46">
        <v>43417</v>
      </c>
      <c r="G30" s="46">
        <v>43566</v>
      </c>
      <c r="H30" s="63">
        <f t="shared" si="0"/>
        <v>149</v>
      </c>
      <c r="I30" s="47">
        <v>1231070.42</v>
      </c>
      <c r="J30" s="70"/>
      <c r="K30" s="71">
        <f t="shared" si="1"/>
        <v>984856.33600000001</v>
      </c>
      <c r="L30" s="81">
        <v>0.8</v>
      </c>
      <c r="M30" s="70" t="s">
        <v>120</v>
      </c>
      <c r="N30" s="122"/>
      <c r="O30" s="116" t="s">
        <v>121</v>
      </c>
    </row>
    <row r="31" spans="2:15" s="27" customFormat="1" ht="82.5" customHeight="1" thickBot="1" x14ac:dyDescent="0.4">
      <c r="B31" s="121"/>
      <c r="C31" s="123"/>
      <c r="D31" s="121"/>
      <c r="E31" s="33" t="s">
        <v>119</v>
      </c>
      <c r="F31" s="40">
        <v>43423</v>
      </c>
      <c r="G31" s="40">
        <v>43566</v>
      </c>
      <c r="H31" s="41">
        <f t="shared" si="0"/>
        <v>143</v>
      </c>
      <c r="I31" s="42">
        <v>1231070.3999999999</v>
      </c>
      <c r="J31" s="43"/>
      <c r="K31" s="77">
        <f t="shared" si="1"/>
        <v>984856.32</v>
      </c>
      <c r="L31" s="78">
        <v>0.8</v>
      </c>
      <c r="M31" s="43">
        <v>133</v>
      </c>
      <c r="N31" s="123"/>
      <c r="O31" s="117"/>
    </row>
    <row r="32" spans="2:15" s="27" customFormat="1" ht="82.5" customHeight="1" thickBot="1" x14ac:dyDescent="0.4">
      <c r="B32" s="120">
        <v>15</v>
      </c>
      <c r="C32" s="122" t="s">
        <v>55</v>
      </c>
      <c r="D32" s="120" t="s">
        <v>43</v>
      </c>
      <c r="E32" s="68" t="s">
        <v>122</v>
      </c>
      <c r="F32" s="46">
        <v>43567</v>
      </c>
      <c r="G32" s="46">
        <v>44297</v>
      </c>
      <c r="H32" s="63">
        <f t="shared" si="0"/>
        <v>730</v>
      </c>
      <c r="I32" s="47">
        <v>2151881.9300000002</v>
      </c>
      <c r="J32" s="70"/>
      <c r="K32" s="71">
        <f t="shared" si="1"/>
        <v>1721505.5440000002</v>
      </c>
      <c r="L32" s="81">
        <v>0.8</v>
      </c>
      <c r="M32" s="70" t="s">
        <v>124</v>
      </c>
      <c r="N32" s="122"/>
      <c r="O32" s="116" t="s">
        <v>128</v>
      </c>
    </row>
    <row r="33" spans="2:15" s="27" customFormat="1" ht="82.5" customHeight="1" thickBot="1" x14ac:dyDescent="0.4">
      <c r="B33" s="121"/>
      <c r="C33" s="123"/>
      <c r="D33" s="121"/>
      <c r="E33" s="33" t="s">
        <v>123</v>
      </c>
      <c r="F33" s="40">
        <v>43567</v>
      </c>
      <c r="G33" s="40">
        <v>44364</v>
      </c>
      <c r="H33" s="41">
        <f t="shared" si="0"/>
        <v>797</v>
      </c>
      <c r="I33" s="42">
        <v>2151881.9300000002</v>
      </c>
      <c r="J33" s="43"/>
      <c r="K33" s="77">
        <f t="shared" si="1"/>
        <v>1721505.5440000002</v>
      </c>
      <c r="L33" s="78">
        <v>0.8</v>
      </c>
      <c r="M33" s="43">
        <v>138</v>
      </c>
      <c r="N33" s="123"/>
      <c r="O33" s="117"/>
    </row>
    <row r="34" spans="2:15" s="27" customFormat="1" ht="73" customHeight="1" thickBot="1" x14ac:dyDescent="0.4">
      <c r="B34" s="120">
        <v>16</v>
      </c>
      <c r="C34" s="122" t="s">
        <v>56</v>
      </c>
      <c r="D34" s="120" t="s">
        <v>43</v>
      </c>
      <c r="E34" s="62" t="s">
        <v>125</v>
      </c>
      <c r="F34" s="94">
        <v>43479</v>
      </c>
      <c r="G34" s="94">
        <v>43505</v>
      </c>
      <c r="H34" s="95">
        <f t="shared" si="0"/>
        <v>26</v>
      </c>
      <c r="I34" s="47">
        <v>3316388.53</v>
      </c>
      <c r="J34" s="61"/>
      <c r="K34" s="28">
        <f t="shared" si="1"/>
        <v>2653110.824</v>
      </c>
      <c r="L34" s="76">
        <v>0.8</v>
      </c>
      <c r="M34" s="61" t="s">
        <v>127</v>
      </c>
      <c r="N34" s="122"/>
      <c r="O34" s="116" t="s">
        <v>132</v>
      </c>
    </row>
    <row r="35" spans="2:15" s="27" customFormat="1" ht="82.5" customHeight="1" thickBot="1" x14ac:dyDescent="0.4">
      <c r="B35" s="121"/>
      <c r="C35" s="123"/>
      <c r="D35" s="121"/>
      <c r="E35" s="33" t="s">
        <v>126</v>
      </c>
      <c r="F35" s="40">
        <v>43479</v>
      </c>
      <c r="G35" s="40">
        <v>43500</v>
      </c>
      <c r="H35" s="41">
        <f t="shared" si="0"/>
        <v>21</v>
      </c>
      <c r="I35" s="42">
        <v>3311738.37</v>
      </c>
      <c r="J35" s="43"/>
      <c r="K35" s="77">
        <f t="shared" si="1"/>
        <v>2649390.6960000005</v>
      </c>
      <c r="L35" s="78">
        <v>0.8</v>
      </c>
      <c r="M35" s="43">
        <v>143</v>
      </c>
      <c r="N35" s="123"/>
      <c r="O35" s="117"/>
    </row>
    <row r="36" spans="2:15" s="27" customFormat="1" ht="82.5" customHeight="1" thickBot="1" x14ac:dyDescent="0.4">
      <c r="B36" s="120">
        <v>17</v>
      </c>
      <c r="C36" s="122" t="s">
        <v>57</v>
      </c>
      <c r="D36" s="120" t="s">
        <v>43</v>
      </c>
      <c r="E36" s="68" t="s">
        <v>129</v>
      </c>
      <c r="F36" s="46">
        <v>43552</v>
      </c>
      <c r="G36" s="46">
        <v>43581</v>
      </c>
      <c r="H36" s="63">
        <f t="shared" si="0"/>
        <v>29</v>
      </c>
      <c r="I36" s="47">
        <v>41795.599999999999</v>
      </c>
      <c r="J36" s="70"/>
      <c r="K36" s="71">
        <f t="shared" si="1"/>
        <v>33436.480000000003</v>
      </c>
      <c r="L36" s="81">
        <v>0.8</v>
      </c>
      <c r="M36" s="70" t="s">
        <v>130</v>
      </c>
      <c r="N36" s="87"/>
      <c r="O36" s="116" t="s">
        <v>133</v>
      </c>
    </row>
    <row r="37" spans="2:15" s="27" customFormat="1" ht="82.5" customHeight="1" thickBot="1" x14ac:dyDescent="0.4">
      <c r="B37" s="121"/>
      <c r="C37" s="123"/>
      <c r="D37" s="121"/>
      <c r="E37" s="33" t="s">
        <v>131</v>
      </c>
      <c r="F37" s="40">
        <v>43552</v>
      </c>
      <c r="G37" s="40">
        <v>43581</v>
      </c>
      <c r="H37" s="41">
        <f t="shared" si="0"/>
        <v>29</v>
      </c>
      <c r="I37" s="42">
        <v>41795.599999999999</v>
      </c>
      <c r="J37" s="43"/>
      <c r="K37" s="77">
        <f t="shared" si="1"/>
        <v>33436.480000000003</v>
      </c>
      <c r="L37" s="78">
        <v>0.8</v>
      </c>
      <c r="M37" s="43">
        <v>148</v>
      </c>
      <c r="N37" s="88"/>
      <c r="O37" s="117"/>
    </row>
    <row r="38" spans="2:15" s="27" customFormat="1" ht="82.5" customHeight="1" thickBot="1" x14ac:dyDescent="0.4">
      <c r="B38" s="120">
        <v>18</v>
      </c>
      <c r="C38" s="122" t="s">
        <v>58</v>
      </c>
      <c r="D38" s="120" t="s">
        <v>43</v>
      </c>
      <c r="E38" s="68" t="s">
        <v>134</v>
      </c>
      <c r="F38" s="46">
        <v>43844</v>
      </c>
      <c r="G38" s="46">
        <v>43963</v>
      </c>
      <c r="H38" s="63">
        <f t="shared" si="0"/>
        <v>119</v>
      </c>
      <c r="I38" s="47">
        <v>3451852.58</v>
      </c>
      <c r="J38" s="70"/>
      <c r="K38" s="71">
        <f>I38*0.8</f>
        <v>2761482.0640000002</v>
      </c>
      <c r="L38" s="81">
        <v>0.8</v>
      </c>
      <c r="M38" s="70" t="s">
        <v>135</v>
      </c>
      <c r="N38" s="122"/>
      <c r="O38" s="116" t="s">
        <v>136</v>
      </c>
    </row>
    <row r="39" spans="2:15" s="27" customFormat="1" ht="82.5" customHeight="1" thickBot="1" x14ac:dyDescent="0.4">
      <c r="B39" s="121"/>
      <c r="C39" s="123"/>
      <c r="D39" s="121"/>
      <c r="E39" s="33" t="s">
        <v>108</v>
      </c>
      <c r="F39" s="40">
        <v>43853</v>
      </c>
      <c r="G39" s="40">
        <v>44271</v>
      </c>
      <c r="H39" s="41">
        <f>G39-F39</f>
        <v>418</v>
      </c>
      <c r="I39" s="42">
        <v>5004161.7300000004</v>
      </c>
      <c r="J39" s="43"/>
      <c r="K39" s="77">
        <f>I39*0.8</f>
        <v>4003329.3840000005</v>
      </c>
      <c r="L39" s="78">
        <v>0.8</v>
      </c>
      <c r="M39" s="43">
        <v>152</v>
      </c>
      <c r="N39" s="123"/>
      <c r="O39" s="117"/>
    </row>
    <row r="40" spans="2:15" s="27" customFormat="1" ht="82.5" customHeight="1" thickBot="1" x14ac:dyDescent="0.4">
      <c r="B40" s="120">
        <v>19</v>
      </c>
      <c r="C40" s="122" t="s">
        <v>59</v>
      </c>
      <c r="D40" s="120" t="s">
        <v>61</v>
      </c>
      <c r="E40" s="68" t="s">
        <v>60</v>
      </c>
      <c r="F40" s="91">
        <v>44480</v>
      </c>
      <c r="G40" s="91">
        <v>44540</v>
      </c>
      <c r="H40" s="92">
        <f>G40-F40</f>
        <v>60</v>
      </c>
      <c r="I40" s="96" t="s">
        <v>140</v>
      </c>
      <c r="J40" s="70"/>
      <c r="K40" s="98"/>
      <c r="L40" s="81">
        <v>0.8</v>
      </c>
      <c r="M40" s="70" t="s">
        <v>137</v>
      </c>
      <c r="N40" s="124" t="s">
        <v>144</v>
      </c>
      <c r="O40" s="118" t="s">
        <v>142</v>
      </c>
    </row>
    <row r="41" spans="2:15" s="27" customFormat="1" ht="82.5" customHeight="1" thickBot="1" x14ac:dyDescent="0.4">
      <c r="B41" s="121"/>
      <c r="C41" s="123"/>
      <c r="D41" s="121"/>
      <c r="E41" s="90" t="s">
        <v>138</v>
      </c>
      <c r="F41" s="40">
        <v>44480</v>
      </c>
      <c r="G41" s="40">
        <v>44540</v>
      </c>
      <c r="H41" s="41">
        <f>G41-F41</f>
        <v>60</v>
      </c>
      <c r="I41" s="97" t="s">
        <v>140</v>
      </c>
      <c r="J41" s="43"/>
      <c r="K41" s="77">
        <v>2416959.16</v>
      </c>
      <c r="L41" s="78">
        <v>0.8</v>
      </c>
      <c r="M41" s="43">
        <v>209</v>
      </c>
      <c r="N41" s="125"/>
      <c r="O41" s="119"/>
    </row>
    <row r="42" spans="2:15" s="27" customFormat="1" ht="73" customHeight="1" thickBot="1" x14ac:dyDescent="0.4">
      <c r="B42" s="120">
        <v>20</v>
      </c>
      <c r="C42" s="122" t="s">
        <v>62</v>
      </c>
      <c r="D42" s="120" t="s">
        <v>61</v>
      </c>
      <c r="E42" s="62" t="s">
        <v>63</v>
      </c>
      <c r="F42" s="46">
        <v>44739</v>
      </c>
      <c r="G42" s="46">
        <v>44939</v>
      </c>
      <c r="H42" s="63">
        <f>G42-F42</f>
        <v>200</v>
      </c>
      <c r="I42" s="96" t="s">
        <v>141</v>
      </c>
      <c r="J42" s="61"/>
      <c r="K42" s="28"/>
      <c r="L42" s="76">
        <v>0.8</v>
      </c>
      <c r="M42" s="70" t="s">
        <v>139</v>
      </c>
      <c r="N42" s="122" t="s">
        <v>145</v>
      </c>
      <c r="O42" s="116" t="s">
        <v>143</v>
      </c>
    </row>
    <row r="43" spans="2:15" s="27" customFormat="1" ht="82.5" customHeight="1" thickBot="1" x14ac:dyDescent="0.4">
      <c r="B43" s="121"/>
      <c r="C43" s="123"/>
      <c r="D43" s="121"/>
      <c r="E43" s="90" t="s">
        <v>138</v>
      </c>
      <c r="F43" s="40">
        <v>44739</v>
      </c>
      <c r="G43" s="40">
        <v>44939</v>
      </c>
      <c r="H43" s="41">
        <f>G43-F43</f>
        <v>200</v>
      </c>
      <c r="I43" s="99" t="s">
        <v>141</v>
      </c>
      <c r="J43" s="43"/>
      <c r="K43" s="77">
        <v>167031.18</v>
      </c>
      <c r="L43" s="78">
        <v>0.8</v>
      </c>
      <c r="M43" s="43">
        <v>158</v>
      </c>
      <c r="N43" s="123"/>
      <c r="O43" s="117"/>
    </row>
    <row r="44" spans="2:15" s="44" customFormat="1" ht="82.5" customHeight="1" thickBot="1" x14ac:dyDescent="0.4">
      <c r="B44" s="79"/>
      <c r="C44" s="80"/>
      <c r="D44" s="79"/>
      <c r="E44" s="68"/>
      <c r="F44" s="46"/>
      <c r="G44" s="46"/>
      <c r="H44" s="69"/>
      <c r="I44" s="47"/>
      <c r="J44" s="70"/>
      <c r="K44" s="71"/>
      <c r="L44" s="81"/>
      <c r="M44" s="70"/>
      <c r="N44" s="70"/>
    </row>
    <row r="45" spans="2:15" ht="18.5" x14ac:dyDescent="0.35">
      <c r="B45" s="6"/>
      <c r="C45" s="6"/>
      <c r="D45" s="55"/>
      <c r="E45" s="34"/>
      <c r="F45" s="13"/>
      <c r="G45" s="13"/>
      <c r="H45" s="11"/>
      <c r="I45" s="13"/>
      <c r="J45" s="13"/>
      <c r="K45" s="31"/>
      <c r="L45" s="31"/>
      <c r="M45" s="13"/>
      <c r="N45" s="13"/>
    </row>
    <row r="46" spans="2:15" ht="19" thickBot="1" x14ac:dyDescent="0.5">
      <c r="C46" s="126" t="s">
        <v>19</v>
      </c>
      <c r="D46" s="126"/>
      <c r="E46" s="126"/>
      <c r="F46" s="14"/>
      <c r="G46" s="49">
        <v>44740</v>
      </c>
      <c r="H46" s="48">
        <f>8*365</f>
        <v>2920</v>
      </c>
      <c r="I46" s="49">
        <f>+G46-H46</f>
        <v>41820</v>
      </c>
    </row>
    <row r="47" spans="2:15" ht="15" thickBot="1" x14ac:dyDescent="0.4">
      <c r="C47" s="17" t="s">
        <v>26</v>
      </c>
      <c r="D47" s="56">
        <v>8780482.4299999997</v>
      </c>
      <c r="E47" s="64"/>
      <c r="F47" s="65"/>
      <c r="G47" s="66"/>
      <c r="H47" s="67"/>
      <c r="K47" s="14"/>
      <c r="L47" s="74"/>
      <c r="M47" s="14"/>
    </row>
    <row r="48" spans="2:15" ht="15" thickBot="1" x14ac:dyDescent="0.4">
      <c r="C48" s="18" t="s">
        <v>13</v>
      </c>
      <c r="D48" s="57"/>
      <c r="E48" s="127" t="s">
        <v>41</v>
      </c>
      <c r="F48" s="128"/>
      <c r="G48" s="128"/>
      <c r="H48" s="129"/>
      <c r="I48" s="14"/>
      <c r="J48" s="14"/>
      <c r="K48" s="74"/>
      <c r="L48" s="74"/>
      <c r="M48" s="14"/>
      <c r="N48" s="14"/>
    </row>
    <row r="49" spans="3:14" x14ac:dyDescent="0.35">
      <c r="C49" t="s">
        <v>27</v>
      </c>
      <c r="D49" s="58">
        <f>+K41</f>
        <v>2416959.16</v>
      </c>
    </row>
    <row r="50" spans="3:14" x14ac:dyDescent="0.35">
      <c r="C50" t="s">
        <v>14</v>
      </c>
      <c r="D50" s="59">
        <f>+D49/D47</f>
        <v>0.27526496172261006</v>
      </c>
      <c r="E50" s="60"/>
      <c r="F50" s="14"/>
      <c r="H50" s="14"/>
      <c r="K50" s="82"/>
      <c r="L50" s="14"/>
      <c r="M50" s="14"/>
      <c r="N50" s="82"/>
    </row>
    <row r="51" spans="3:14" x14ac:dyDescent="0.35">
      <c r="K51" s="82"/>
      <c r="L51" s="82"/>
      <c r="M51" s="82"/>
      <c r="N51" s="82"/>
    </row>
    <row r="52" spans="3:14" x14ac:dyDescent="0.35">
      <c r="E52" s="36" t="s">
        <v>20</v>
      </c>
      <c r="F52" s="19"/>
      <c r="G52" s="20"/>
      <c r="K52" s="82"/>
      <c r="L52" s="82"/>
      <c r="M52" s="82"/>
      <c r="N52" s="82"/>
    </row>
    <row r="53" spans="3:14" x14ac:dyDescent="0.35">
      <c r="E53" s="37"/>
      <c r="F53"/>
      <c r="G53"/>
      <c r="K53" s="82"/>
      <c r="L53" s="82"/>
      <c r="M53" s="82"/>
      <c r="N53" s="82"/>
    </row>
    <row r="54" spans="3:14" x14ac:dyDescent="0.35">
      <c r="E54" s="38" t="s">
        <v>21</v>
      </c>
      <c r="F54" s="21"/>
      <c r="G54" s="50">
        <v>8180000</v>
      </c>
      <c r="K54" s="82"/>
      <c r="L54" s="82"/>
      <c r="M54" s="82"/>
      <c r="N54" s="82"/>
    </row>
    <row r="55" spans="3:14" x14ac:dyDescent="0.35">
      <c r="E55" s="37"/>
      <c r="F55"/>
      <c r="G55"/>
      <c r="K55" s="82"/>
      <c r="L55" s="82"/>
      <c r="M55" s="82"/>
      <c r="N55" s="82"/>
    </row>
    <row r="56" spans="3:14" x14ac:dyDescent="0.35">
      <c r="E56" s="38" t="s">
        <v>22</v>
      </c>
      <c r="F56" s="22">
        <v>8180000</v>
      </c>
      <c r="G56" s="51"/>
      <c r="K56" s="82"/>
      <c r="L56" s="82"/>
      <c r="M56" s="82"/>
      <c r="N56" s="82"/>
    </row>
    <row r="57" spans="3:14" x14ac:dyDescent="0.35">
      <c r="E57" s="37"/>
      <c r="F57"/>
      <c r="G57"/>
    </row>
    <row r="58" spans="3:14" x14ac:dyDescent="0.35">
      <c r="E58" s="36" t="s">
        <v>33</v>
      </c>
      <c r="F58" s="19"/>
      <c r="G58" s="20">
        <v>0</v>
      </c>
    </row>
    <row r="59" spans="3:14" ht="15" thickBot="1" x14ac:dyDescent="0.4">
      <c r="E59" s="37"/>
      <c r="F59"/>
      <c r="G59"/>
    </row>
    <row r="60" spans="3:14" ht="19" thickBot="1" x14ac:dyDescent="0.5">
      <c r="E60" s="39" t="s">
        <v>23</v>
      </c>
      <c r="F60" s="72">
        <v>0</v>
      </c>
      <c r="G60" s="23"/>
    </row>
    <row r="62" spans="3:14" x14ac:dyDescent="0.35">
      <c r="E62" s="37"/>
      <c r="F62"/>
      <c r="G62"/>
      <c r="H62"/>
      <c r="I62"/>
      <c r="J62"/>
      <c r="K62"/>
      <c r="L62"/>
      <c r="M62"/>
      <c r="N62"/>
    </row>
    <row r="63" spans="3:14" x14ac:dyDescent="0.35">
      <c r="E63" s="37"/>
      <c r="F63"/>
      <c r="G63"/>
      <c r="H63"/>
      <c r="I63"/>
      <c r="J63"/>
      <c r="K63"/>
      <c r="L63"/>
      <c r="M63"/>
      <c r="N63"/>
    </row>
    <row r="64" spans="3:14" x14ac:dyDescent="0.35">
      <c r="E64" s="37"/>
      <c r="F64"/>
      <c r="G64"/>
      <c r="H64"/>
      <c r="I64"/>
      <c r="J64"/>
      <c r="K64"/>
      <c r="L64"/>
      <c r="M64"/>
      <c r="N64"/>
    </row>
    <row r="65" spans="5:14" x14ac:dyDescent="0.35">
      <c r="E65" s="37"/>
      <c r="F65"/>
      <c r="G65"/>
      <c r="H65"/>
      <c r="I65"/>
      <c r="J65"/>
      <c r="K65"/>
      <c r="L65"/>
      <c r="M65"/>
      <c r="N65"/>
    </row>
    <row r="66" spans="5:14" x14ac:dyDescent="0.35">
      <c r="E66" s="37"/>
      <c r="F66"/>
      <c r="G66"/>
      <c r="H66"/>
      <c r="I66"/>
      <c r="J66"/>
      <c r="K66"/>
      <c r="L66"/>
      <c r="M66"/>
      <c r="N66"/>
    </row>
  </sheetData>
  <mergeCells count="102">
    <mergeCell ref="O4:O5"/>
    <mergeCell ref="O6:O7"/>
    <mergeCell ref="O8:O9"/>
    <mergeCell ref="O10:O11"/>
    <mergeCell ref="O12:O13"/>
    <mergeCell ref="O14:O15"/>
    <mergeCell ref="O16:O17"/>
    <mergeCell ref="O18:O19"/>
    <mergeCell ref="O20:O21"/>
    <mergeCell ref="O32:O33"/>
    <mergeCell ref="N8:N9"/>
    <mergeCell ref="N34:N35"/>
    <mergeCell ref="B42:B43"/>
    <mergeCell ref="C42:C43"/>
    <mergeCell ref="D42:D43"/>
    <mergeCell ref="N42:N43"/>
    <mergeCell ref="C16:C17"/>
    <mergeCell ref="D16:D17"/>
    <mergeCell ref="C18:C19"/>
    <mergeCell ref="D18:D19"/>
    <mergeCell ref="C20:C21"/>
    <mergeCell ref="D20:D21"/>
    <mergeCell ref="C22:C23"/>
    <mergeCell ref="D22:D23"/>
    <mergeCell ref="C24:C25"/>
    <mergeCell ref="O34:O35"/>
    <mergeCell ref="O36:O37"/>
    <mergeCell ref="O22:O23"/>
    <mergeCell ref="O24:O25"/>
    <mergeCell ref="O26:O27"/>
    <mergeCell ref="O28:O29"/>
    <mergeCell ref="O30:O31"/>
    <mergeCell ref="E2:M2"/>
    <mergeCell ref="N4:N5"/>
    <mergeCell ref="B6:B7"/>
    <mergeCell ref="C6:C7"/>
    <mergeCell ref="D6:D7"/>
    <mergeCell ref="B4:B5"/>
    <mergeCell ref="N6:N7"/>
    <mergeCell ref="N20:N21"/>
    <mergeCell ref="N22:N23"/>
    <mergeCell ref="N10:N11"/>
    <mergeCell ref="N12:N13"/>
    <mergeCell ref="N14:N15"/>
    <mergeCell ref="N16:N17"/>
    <mergeCell ref="N18:N19"/>
    <mergeCell ref="C46:E46"/>
    <mergeCell ref="E48:H48"/>
    <mergeCell ref="C4:C5"/>
    <mergeCell ref="D4:D5"/>
    <mergeCell ref="B34:B35"/>
    <mergeCell ref="C34:C35"/>
    <mergeCell ref="D34:D35"/>
    <mergeCell ref="B8:B9"/>
    <mergeCell ref="C8:C9"/>
    <mergeCell ref="D8:D9"/>
    <mergeCell ref="C10:C11"/>
    <mergeCell ref="D10:D11"/>
    <mergeCell ref="C12:C13"/>
    <mergeCell ref="D12:D13"/>
    <mergeCell ref="C14:C15"/>
    <mergeCell ref="D14:D15"/>
    <mergeCell ref="D24:D25"/>
    <mergeCell ref="B10:B11"/>
    <mergeCell ref="B12:B13"/>
    <mergeCell ref="B14:B15"/>
    <mergeCell ref="B16:B17"/>
    <mergeCell ref="B18:B19"/>
    <mergeCell ref="N30:N31"/>
    <mergeCell ref="N32:N33"/>
    <mergeCell ref="C26:C27"/>
    <mergeCell ref="D26:D27"/>
    <mergeCell ref="C28:C29"/>
    <mergeCell ref="D28:D29"/>
    <mergeCell ref="C30:C31"/>
    <mergeCell ref="D30:D31"/>
    <mergeCell ref="N26:N27"/>
    <mergeCell ref="N28:N29"/>
    <mergeCell ref="N24:N25"/>
    <mergeCell ref="B30:B31"/>
    <mergeCell ref="B32:B33"/>
    <mergeCell ref="B36:B37"/>
    <mergeCell ref="C36:C37"/>
    <mergeCell ref="D36:D37"/>
    <mergeCell ref="C32:C33"/>
    <mergeCell ref="D32:D33"/>
    <mergeCell ref="B20:B21"/>
    <mergeCell ref="B22:B23"/>
    <mergeCell ref="B24:B25"/>
    <mergeCell ref="B26:B27"/>
    <mergeCell ref="B28:B29"/>
    <mergeCell ref="O38:O39"/>
    <mergeCell ref="O40:O41"/>
    <mergeCell ref="O42:O43"/>
    <mergeCell ref="B38:B39"/>
    <mergeCell ref="C38:C39"/>
    <mergeCell ref="D38:D39"/>
    <mergeCell ref="B40:B41"/>
    <mergeCell ref="C40:C41"/>
    <mergeCell ref="D40:D41"/>
    <mergeCell ref="N38:N39"/>
    <mergeCell ref="N40:N41"/>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ctor xmlns="3974794e-4756-46e1-9e92-7d069dd436b7" xsi:nil="true"/>
    <qzcy xmlns="3974794e-4756-46e1-9e92-7d069dd436b7" xsi:nil="true"/>
    <Secci_x00f3_n xmlns="3974794e-4756-46e1-9e92-7d069dd436b7" xsi:nil="true"/>
    <Tema xmlns="3974794e-4756-46e1-9e92-7d069dd436b7" xsi:nil="true"/>
    <Actor_x0020_2 xmlns="3974794e-4756-46e1-9e92-7d069dd436b7" xsi:nil="true"/>
    <_dlc_DocId xmlns="c9af1732-5c4a-47a8-8a40-65a3d58cbfeb">H4ZUARPRAJFR-49-8466</_dlc_DocId>
    <_dlc_DocIdUrl xmlns="c9af1732-5c4a-47a8-8a40-65a3d58cbfeb">
      <Url>http://portal/seccion/centro_documental/_layouts/15/DocIdRedir.aspx?ID=H4ZUARPRAJFR-49-8466</Url>
      <Description>H4ZUARPRAJFR-49-8466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F66F828414A6E240AABA28FBBB61B714" ma:contentTypeVersion="5" ma:contentTypeDescription="Crear nuevo documento." ma:contentTypeScope="" ma:versionID="a3548d2fc7ae785f3ba5ec3748fa7c0e">
  <xsd:schema xmlns:xsd="http://www.w3.org/2001/XMLSchema" xmlns:xs="http://www.w3.org/2001/XMLSchema" xmlns:p="http://schemas.microsoft.com/office/2006/metadata/properties" xmlns:ns2="c9af1732-5c4a-47a8-8a40-65a3d58cbfeb" xmlns:ns3="3974794e-4756-46e1-9e92-7d069dd436b7" targetNamespace="http://schemas.microsoft.com/office/2006/metadata/properties" ma:root="true" ma:fieldsID="33d3f5d2f1de4e51e45ef0743d009f68" ns2:_="" ns3:_="">
    <xsd:import namespace="c9af1732-5c4a-47a8-8a40-65a3d58cbfeb"/>
    <xsd:import namespace="3974794e-4756-46e1-9e92-7d069dd436b7"/>
    <xsd:element name="properties">
      <xsd:complexType>
        <xsd:sequence>
          <xsd:element name="documentManagement">
            <xsd:complexType>
              <xsd:all>
                <xsd:element ref="ns2:_dlc_DocId" minOccurs="0"/>
                <xsd:element ref="ns2:_dlc_DocIdUrl" minOccurs="0"/>
                <xsd:element ref="ns2:_dlc_DocIdPersistId" minOccurs="0"/>
                <xsd:element ref="ns3:Secci_x00f3_n" minOccurs="0"/>
                <xsd:element ref="ns3:Sector" minOccurs="0"/>
                <xsd:element ref="ns3:Tema" minOccurs="0"/>
                <xsd:element ref="ns3:qzcy" minOccurs="0"/>
                <xsd:element ref="ns3:Actor_x0020_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974794e-4756-46e1-9e92-7d069dd436b7" elementFormDefault="qualified">
    <xsd:import namespace="http://schemas.microsoft.com/office/2006/documentManagement/types"/>
    <xsd:import namespace="http://schemas.microsoft.com/office/infopath/2007/PartnerControls"/>
    <xsd:element name="Secci_x00f3_n" ma:index="11" nillable="true" ma:displayName="Sección" ma:format="Dropdown" ma:internalName="Secci_x00f3_n">
      <xsd:simpleType>
        <xsd:union memberTypes="dms:Text">
          <xsd:simpleType>
            <xsd:restriction base="dms:Choice">
              <xsd:enumeration value="Cuerpos Colegiados"/>
              <xsd:enumeration value="Tribunal de Solución de Controversias"/>
            </xsd:restriction>
          </xsd:simpleType>
        </xsd:union>
      </xsd:simpleType>
    </xsd:element>
    <xsd:element name="Sector" ma:index="12" nillable="true" ma:displayName="Sector" ma:format="Dropdown" ma:internalName="Sector">
      <xsd:simpleType>
        <xsd:union memberTypes="dms:Text">
          <xsd:simpleType>
            <xsd:restriction base="dms:Choice">
              <xsd:enumeration value="Electricidad"/>
              <xsd:enumeration value="Gas Natural"/>
              <xsd:enumeration value="Hidrocarburos Líquidos"/>
              <xsd:enumeration value="Otros"/>
            </xsd:restriction>
          </xsd:simpleType>
        </xsd:union>
      </xsd:simpleType>
    </xsd:element>
    <xsd:element name="Tema" ma:index="13" nillable="true" ma:displayName="Tema" ma:format="Dropdown" ma:internalName="Tema">
      <xsd:simpleType>
        <xsd:union memberTypes="dms:Text">
          <xsd:simpleType>
            <xsd:restriction base="dms:Choice">
              <xsd:enumeration value="Calidad"/>
              <xsd:enumeration value="Regulación"/>
              <xsd:enumeration value="Acceso"/>
              <xsd:enumeration value="Otros"/>
            </xsd:restriction>
          </xsd:simpleType>
        </xsd:union>
      </xsd:simpleType>
    </xsd:element>
    <xsd:element name="qzcy" ma:index="14" nillable="true" ma:displayName="Actor 1" ma:internalName="qzcy">
      <xsd:simpleType>
        <xsd:restriction base="dms:Text"/>
      </xsd:simpleType>
    </xsd:element>
    <xsd:element name="Actor_x0020_2" ma:index="15" nillable="true" ma:displayName="Actor 2" ma:internalName="Actor_x0020_2">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104B31-35F2-45A0-BBDA-E62D519FC0E3}"/>
</file>

<file path=customXml/itemProps2.xml><?xml version="1.0" encoding="utf-8"?>
<ds:datastoreItem xmlns:ds="http://schemas.openxmlformats.org/officeDocument/2006/customXml" ds:itemID="{DB740EB7-C0F1-4495-833D-D17AE8DE3B5F}"/>
</file>

<file path=customXml/itemProps3.xml><?xml version="1.0" encoding="utf-8"?>
<ds:datastoreItem xmlns:ds="http://schemas.openxmlformats.org/officeDocument/2006/customXml" ds:itemID="{150E4458-81A9-4DFB-96F4-6CEC641EBA11}"/>
</file>

<file path=customXml/itemProps4.xml><?xml version="1.0" encoding="utf-8"?>
<ds:datastoreItem xmlns:ds="http://schemas.openxmlformats.org/officeDocument/2006/customXml" ds:itemID="{8670207D-1A7D-4E41-B451-CB591863DD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MERMEX - VILOCRU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Alejandro Martin Pastor Podesta</cp:lastModifiedBy>
  <dcterms:created xsi:type="dcterms:W3CDTF">2019-11-14T14:16:27Z</dcterms:created>
  <dcterms:modified xsi:type="dcterms:W3CDTF">2023-08-24T15:55:16Z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0x010100F66F828414A6E240AABA28FBBB61B714</vt:lpwstr>
  </property>
  <property fmtid="{D5CDD505-2E9C-101B-9397-08002B2CF9AE}" pid="3" name="_dlc_DocIdItemGuid">
    <vt:lpwstr>16d69f2f-7d88-48d3-8a42-0e3e23ab35ca</vt:lpwstr>
  </property>
</Properties>
</file>