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HL\2023\5. Programa Anual de Supervisión\5. PSES 17-2023-Osinergmin-DSHL\8. Evaluación\"/>
    </mc:Choice>
  </mc:AlternateContent>
  <bookViews>
    <workbookView xWindow="0" yWindow="0" windowWidth="19200" windowHeight="6180"/>
  </bookViews>
  <sheets>
    <sheet name="Resumen" sheetId="1" r:id="rId1"/>
    <sheet name="M&amp;M - MAYORGA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5" l="1"/>
  <c r="D19" i="15"/>
  <c r="L13" i="15"/>
  <c r="K13" i="15" s="1"/>
  <c r="H13" i="15"/>
  <c r="L12" i="15"/>
  <c r="K12" i="15" s="1"/>
  <c r="H12" i="15"/>
  <c r="L11" i="15"/>
  <c r="K11" i="15" s="1"/>
  <c r="H11" i="15"/>
  <c r="L10" i="15"/>
  <c r="K10" i="15"/>
  <c r="H10" i="15"/>
  <c r="L9" i="15"/>
  <c r="L7" i="15"/>
  <c r="L5" i="15"/>
  <c r="I8" i="15"/>
  <c r="K9" i="15"/>
  <c r="H9" i="15"/>
  <c r="L8" i="15"/>
  <c r="H8" i="15"/>
  <c r="L6" i="15"/>
  <c r="K6" i="15" s="1"/>
  <c r="K7" i="15"/>
  <c r="H7" i="15"/>
  <c r="H6" i="15"/>
  <c r="L4" i="15"/>
  <c r="K8" i="15" l="1"/>
  <c r="H4" i="15"/>
  <c r="K4" i="15"/>
  <c r="H5" i="15"/>
  <c r="K5" i="15"/>
  <c r="G28" i="15" l="1"/>
  <c r="G10" i="1" l="1"/>
  <c r="H16" i="15" l="1"/>
  <c r="I16" i="15" s="1"/>
  <c r="D20" i="15" l="1"/>
</calcChain>
</file>

<file path=xl/sharedStrings.xml><?xml version="1.0" encoding="utf-8"?>
<sst xmlns="http://schemas.openxmlformats.org/spreadsheetml/2006/main" count="70" uniqueCount="58">
  <si>
    <t>Factor de Evaluación</t>
  </si>
  <si>
    <t>Criterio de Evaluación para Supervisión</t>
  </si>
  <si>
    <t>Rango de Evaluación</t>
  </si>
  <si>
    <t>N°</t>
  </si>
  <si>
    <t>Objeto del Contrato</t>
  </si>
  <si>
    <t>Cliente</t>
  </si>
  <si>
    <t xml:space="preserve">Documento </t>
  </si>
  <si>
    <t xml:space="preserve">Inicio </t>
  </si>
  <si>
    <t xml:space="preserve">Fin </t>
  </si>
  <si>
    <t>Tiempo</t>
  </si>
  <si>
    <t>Folio</t>
  </si>
  <si>
    <t>Monto Valido</t>
  </si>
  <si>
    <t>Penalidad</t>
  </si>
  <si>
    <t>Fecha de Validez de los Contratos:</t>
  </si>
  <si>
    <t>Número de Veces el Valor Referencial</t>
  </si>
  <si>
    <t>Puntaje Factor de Evaluación</t>
  </si>
  <si>
    <t>Asignado</t>
  </si>
  <si>
    <t>Observación</t>
  </si>
  <si>
    <t>Monto</t>
  </si>
  <si>
    <t>CRITERIOS DE EVALUACIÓN TÉCNICA DE LA EST</t>
  </si>
  <si>
    <t>Propuesta Técnica</t>
  </si>
  <si>
    <t>Propuesta Económica</t>
  </si>
  <si>
    <t>Prop. Económica más baja</t>
  </si>
  <si>
    <t>RESULTADO FINAL</t>
  </si>
  <si>
    <t>OSINERGMIN</t>
  </si>
  <si>
    <t>Experiencia del Postor</t>
  </si>
  <si>
    <t>FACTORES TECNICOS</t>
  </si>
  <si>
    <t>Valor Referencial:</t>
  </si>
  <si>
    <t>Valor Experiencia del Postor</t>
  </si>
  <si>
    <t>Monto igual o mayor a 2.5 veces el valor referencial hasta 3 veces el valor referencial, 100 puntos.</t>
  </si>
  <si>
    <t>Monto igual o mayor a 2 veces el valor referencial y menor a 2.5 veces el valor referencial, 95 puntos.</t>
  </si>
  <si>
    <t>Monto igual o mayor a 1.5 veces el valor referencial y menor a 2 veces el valor referencial, 85 puntos.</t>
  </si>
  <si>
    <t>Monto mayor a 1 vez el valor referencial y menor a 1.5 veces el valor referencial, 80 puntos.</t>
  </si>
  <si>
    <t>SI</t>
  </si>
  <si>
    <t>Factor</t>
  </si>
  <si>
    <t>Propuesta Ecónomica</t>
  </si>
  <si>
    <t>PUNTAJE TOTAL TECNICO</t>
  </si>
  <si>
    <t>CONSORCIO M &amp; M ADVISORS S.A.C. – TEODORO LUIS MAYORGA SANCHEZ</t>
  </si>
  <si>
    <t xml:space="preserve">EXPERIENCIA DEL POSTOR: En el Servicio de supervisión, fiscalización, diseño, construcción, inspección, mantenimiento u operaciones aplicadas sobre Instalaciones de Hidrocarburos. 
Evaluación:
Se evaluará en función al monto facturado acumulado por el postor de hasta [TRES (3) VECES EL VALOR REFERENCIAL, por la contratación de servicios de supervisión/fiscalización, durante un periodo de OCHO (8) AÑOS] (a) a la fecha de la presentación de propuestas.
Acreditación:
Copia simple de contratos u órdenes de servicios, y su respectiva conformidad por la prestación efectuada; o comprobantes de pago (b) cuya cancelación se acredite documental y fehacientemente, con un máximo de veinte (20) servicios prestados (c) a uno o más clientes, sin establecer limitaciones por el monto o el tiempo del servicio ejecutado.
En caso los postores presenten varios comprobantes de pago para acreditar una sola contratación, se debe acreditar que corresponden a dicha contratación; de lo contrario, se asumirá que los comprobantes acreditan contrataciones independientes, en cuyo caso solo se considerará, para la evaluación, las veinte (20) primeras contrataciones indicadas en el Anexo Nº 5 referido a la Experiencia del Postor.
</t>
  </si>
  <si>
    <t>FECHA DE CÓMPUTO DE LOS 8 ÚLTIMOS AÑOS: 10/08/2015</t>
  </si>
  <si>
    <t>Brindar locación de servicios de "Supervisión y fiscalización de: actividades e inbstalaciones en refinerías, plantas de abastecimiento y plantas de lubricantes"</t>
  </si>
  <si>
    <t>Contrato de Locación de Servicios N° SUP1600262</t>
  </si>
  <si>
    <t>CONSTANCIA DE PRESTACION DE SERVICIOS DE SUPERVISIÓN N° DSHL-233-2017</t>
  </si>
  <si>
    <t xml:space="preserve">TEODORO LUIS MAYORGA SANCHEZ: 65% en Promesa de Consorcio. 
26% en Contratos de Consorcio del Contrato de Locación de Servicios N° SUP1600262.
</t>
  </si>
  <si>
    <t>Brindar locación de servicios de "Supervisión y fiscalización del Oleoducto Norperuano"</t>
  </si>
  <si>
    <t>Contrato de Locación de Servicios N° SUP1800007</t>
  </si>
  <si>
    <t xml:space="preserve">TEODORO LUIS MAYORGA SANCHEZ: 65% en Promesa de Consorcio. 
30% en Contratos de Consorcio del Contrato de Locación de Servicios N° SUP1800007.
</t>
  </si>
  <si>
    <t>CONSTANCIA DE PRESTACION DE SERVICIOS DE SUPERVISIÓN N° DSHL-47-2019</t>
  </si>
  <si>
    <t>Contrato de Locación de Servicios N° SUP1900022</t>
  </si>
  <si>
    <t xml:space="preserve">TEODORO LUIS MAYORGA SANCHEZ: 65% en Promesa de Consorcio. 
30% en Contratos de Consorcio del Contrato de Locación de Servicios N° SUP1900022.
</t>
  </si>
  <si>
    <t>CONSTANCIA DE PRESTACION DE SERVICIOS DE SUPERVISIÓN N° DSHL-37-2021</t>
  </si>
  <si>
    <t>Contrato de Locación de Servicios N° SUP2100030</t>
  </si>
  <si>
    <t xml:space="preserve">TEODORO LUIS MAYORGA SANCHEZ: 65% en Promesa de Consorcio. 
30% en Contratos de Consorcio del Contrato de Locación de Servicios N° SUP2100030.
</t>
  </si>
  <si>
    <t>CONSTANCIA DE PRESTACION DE SERVICIOS DE SUPERVISIÓN N° DSHL-113-2022</t>
  </si>
  <si>
    <t>Contrato de Locación de Servicios N° SUP2200057</t>
  </si>
  <si>
    <t xml:space="preserve">TEODORO LUIS MAYORGA SANCHEZ: 65% en Promesa de Consorcio. 
30% en Contratos de Consorcio del Contrato de Locación de Servicios N° SUP2200057.
</t>
  </si>
  <si>
    <t>CONSTANCIA DE PRESTACION DE SERVICIOS DE SUPERVISIÓN N° DSHL-126-2023</t>
  </si>
  <si>
    <t>1.10 veces el valor referencial.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</si>
</sst>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S/&quot;\ * #,##0.00_-;\-&quot;S/&quot;\ * #,##0.00_-;_-&quot;S/&quot;\ * &quot;-&quot;??_-;_-@_-"/>
    <numFmt numFmtId="164" formatCode="_-&quot;S/&quot;* #,##0.00_-;\-&quot;S/&quot;* #,##0.00_-;_-&quot;S/&quot;* &quot;-&quot;??_-;_-@_-"/>
    <numFmt numFmtId="165" formatCode="0.0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0" fillId="0" borderId="11" xfId="0" applyBorder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3" fillId="2" borderId="8" xfId="0" applyFont="1" applyFill="1" applyBorder="1"/>
    <xf numFmtId="0" fontId="0" fillId="0" borderId="0" xfId="0" applyAlignment="1">
      <alignment vertical="top" wrapText="1"/>
    </xf>
    <xf numFmtId="0" fontId="0" fillId="2" borderId="0" xfId="0" applyFill="1"/>
    <xf numFmtId="4" fontId="3" fillId="2" borderId="0" xfId="0" applyNumberFormat="1" applyFont="1" applyFill="1"/>
    <xf numFmtId="164" fontId="3" fillId="4" borderId="0" xfId="0" applyNumberFormat="1" applyFont="1" applyFill="1"/>
    <xf numFmtId="164" fontId="8" fillId="4" borderId="0" xfId="0" applyNumberFormat="1" applyFont="1" applyFill="1"/>
    <xf numFmtId="166" fontId="5" fillId="5" borderId="2" xfId="0" applyNumberFormat="1" applyFont="1" applyFill="1" applyBorder="1"/>
    <xf numFmtId="0" fontId="10" fillId="0" borderId="0" xfId="0" applyFont="1"/>
    <xf numFmtId="4" fontId="9" fillId="0" borderId="0" xfId="0" applyNumberFormat="1" applyFont="1"/>
    <xf numFmtId="2" fontId="10" fillId="0" borderId="0" xfId="0" applyNumberFormat="1" applyFont="1"/>
    <xf numFmtId="0" fontId="0" fillId="0" borderId="0" xfId="0" applyFont="1"/>
    <xf numFmtId="44" fontId="0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5" fillId="0" borderId="1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0" fontId="8" fillId="5" borderId="8" xfId="0" applyFont="1" applyFill="1" applyBorder="1" applyAlignment="1">
      <alignment wrapText="1"/>
    </xf>
    <xf numFmtId="14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44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0" xfId="0" applyFont="1" applyFill="1"/>
    <xf numFmtId="0" fontId="3" fillId="0" borderId="10" xfId="0" applyFont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44" fontId="0" fillId="3" borderId="1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44" fontId="0" fillId="4" borderId="0" xfId="0" applyNumberFormat="1" applyFill="1"/>
    <xf numFmtId="44" fontId="3" fillId="4" borderId="0" xfId="0" applyNumberFormat="1" applyFont="1" applyFill="1"/>
    <xf numFmtId="44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4" fontId="0" fillId="3" borderId="1" xfId="0" applyNumberFormat="1" applyFont="1" applyFill="1" applyBorder="1" applyAlignment="1">
      <alignment horizontal="center" vertical="center"/>
    </xf>
    <xf numFmtId="2" fontId="3" fillId="5" borderId="9" xfId="0" applyNumberFormat="1" applyFont="1" applyFill="1" applyBorder="1"/>
    <xf numFmtId="0" fontId="3" fillId="0" borderId="10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44" fontId="0" fillId="6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5"/>
  <sheetViews>
    <sheetView tabSelected="1" topLeftCell="A6" zoomScale="63" zoomScaleNormal="63" workbookViewId="0">
      <selection activeCell="H6" sqref="H6:H9"/>
    </sheetView>
  </sheetViews>
  <sheetFormatPr baseColWidth="10" defaultRowHeight="14.5" x14ac:dyDescent="0.35"/>
  <cols>
    <col min="3" max="3" width="13.453125" customWidth="1"/>
    <col min="4" max="4" width="71.54296875" customWidth="1"/>
    <col min="5" max="5" width="24.453125" customWidth="1"/>
    <col min="6" max="6" width="22" customWidth="1"/>
    <col min="7" max="7" width="20.453125" customWidth="1"/>
    <col min="8" max="8" width="28.26953125" customWidth="1"/>
  </cols>
  <sheetData>
    <row r="2" spans="3:8" ht="15" customHeight="1" x14ac:dyDescent="0.35"/>
    <row r="3" spans="3:8" ht="110" customHeight="1" thickBot="1" x14ac:dyDescent="0.4">
      <c r="C3" s="4"/>
      <c r="E3" s="4"/>
      <c r="F3" s="15"/>
      <c r="G3" s="92" t="s">
        <v>37</v>
      </c>
      <c r="H3" s="93"/>
    </row>
    <row r="4" spans="3:8" ht="29.5" thickBot="1" x14ac:dyDescent="0.4">
      <c r="C4" s="1" t="s">
        <v>0</v>
      </c>
      <c r="D4" s="2" t="s">
        <v>1</v>
      </c>
      <c r="E4" s="3" t="s">
        <v>2</v>
      </c>
      <c r="F4" s="16" t="s">
        <v>15</v>
      </c>
      <c r="G4" s="16" t="s">
        <v>16</v>
      </c>
      <c r="H4" s="16" t="s">
        <v>17</v>
      </c>
    </row>
    <row r="5" spans="3:8" ht="15" thickBot="1" x14ac:dyDescent="0.4">
      <c r="C5" s="84" t="s">
        <v>26</v>
      </c>
      <c r="D5" s="85"/>
      <c r="E5" s="85"/>
      <c r="F5" s="85"/>
      <c r="H5" s="4"/>
    </row>
    <row r="6" spans="3:8" ht="118.5" customHeight="1" thickBot="1" x14ac:dyDescent="0.4">
      <c r="C6" s="86" t="s">
        <v>25</v>
      </c>
      <c r="D6" s="89" t="s">
        <v>38</v>
      </c>
      <c r="E6" s="7" t="s">
        <v>29</v>
      </c>
      <c r="F6" s="8">
        <v>100</v>
      </c>
      <c r="G6" s="94">
        <v>80</v>
      </c>
      <c r="H6" s="86" t="s">
        <v>57</v>
      </c>
    </row>
    <row r="7" spans="3:8" ht="118.5" customHeight="1" thickBot="1" x14ac:dyDescent="0.4">
      <c r="C7" s="87"/>
      <c r="D7" s="90"/>
      <c r="E7" s="7" t="s">
        <v>30</v>
      </c>
      <c r="F7" s="8">
        <v>95</v>
      </c>
      <c r="G7" s="95"/>
      <c r="H7" s="87"/>
    </row>
    <row r="8" spans="3:8" ht="120.5" customHeight="1" thickBot="1" x14ac:dyDescent="0.4">
      <c r="C8" s="87"/>
      <c r="D8" s="90"/>
      <c r="E8" s="7" t="s">
        <v>31</v>
      </c>
      <c r="F8" s="9">
        <v>85</v>
      </c>
      <c r="G8" s="95"/>
      <c r="H8" s="87"/>
    </row>
    <row r="9" spans="3:8" ht="90" customHeight="1" thickBot="1" x14ac:dyDescent="0.4">
      <c r="C9" s="88"/>
      <c r="D9" s="91"/>
      <c r="E9" s="10" t="s">
        <v>32</v>
      </c>
      <c r="F9" s="8">
        <v>80</v>
      </c>
      <c r="G9" s="96"/>
      <c r="H9" s="97"/>
    </row>
    <row r="10" spans="3:8" ht="19" thickBot="1" x14ac:dyDescent="0.5">
      <c r="C10" s="83" t="s">
        <v>36</v>
      </c>
      <c r="D10" s="83"/>
      <c r="E10" s="83"/>
      <c r="F10" s="83"/>
      <c r="G10" s="83">
        <f>+G6</f>
        <v>80</v>
      </c>
      <c r="H10" s="83"/>
    </row>
    <row r="14" spans="3:8" ht="15.5" x14ac:dyDescent="0.35">
      <c r="G14" s="25"/>
      <c r="H14" s="24"/>
    </row>
    <row r="15" spans="3:8" ht="15.5" x14ac:dyDescent="0.35">
      <c r="G15" s="25"/>
      <c r="H15" s="26"/>
    </row>
  </sheetData>
  <mergeCells count="8">
    <mergeCell ref="C10:F10"/>
    <mergeCell ref="C5:F5"/>
    <mergeCell ref="C6:C9"/>
    <mergeCell ref="D6:D9"/>
    <mergeCell ref="G3:H3"/>
    <mergeCell ref="G6:G9"/>
    <mergeCell ref="H6:H9"/>
    <mergeCell ref="G10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topLeftCell="A16" zoomScale="92" zoomScaleNormal="92" workbookViewId="0">
      <selection activeCell="D19" sqref="D19"/>
    </sheetView>
  </sheetViews>
  <sheetFormatPr baseColWidth="10" defaultRowHeight="14.5" x14ac:dyDescent="0.35"/>
  <cols>
    <col min="1" max="1" width="4.7265625" customWidth="1"/>
    <col min="2" max="2" width="13.453125" customWidth="1"/>
    <col min="3" max="3" width="36.54296875" customWidth="1"/>
    <col min="4" max="4" width="32.1796875" style="53" bestFit="1" customWidth="1"/>
    <col min="5" max="5" width="30.453125" style="35" customWidth="1"/>
    <col min="6" max="6" width="17.54296875" style="12" customWidth="1"/>
    <col min="7" max="7" width="16.36328125" style="12" bestFit="1" customWidth="1"/>
    <col min="8" max="8" width="12.26953125" style="12" customWidth="1"/>
    <col min="9" max="9" width="15" style="12" bestFit="1" customWidth="1"/>
    <col min="10" max="10" width="15" style="12" customWidth="1"/>
    <col min="11" max="11" width="20.54296875" style="30" bestFit="1" customWidth="1"/>
    <col min="12" max="12" width="12.26953125" style="30" customWidth="1"/>
    <col min="13" max="13" width="10.7265625" style="12" customWidth="1"/>
    <col min="14" max="14" width="24.54296875" style="12" customWidth="1"/>
    <col min="15" max="15" width="13.36328125" style="52" bestFit="1" customWidth="1"/>
  </cols>
  <sheetData>
    <row r="2" spans="2:14" ht="32.15" customHeight="1" thickBot="1" x14ac:dyDescent="0.4">
      <c r="E2" s="102"/>
      <c r="F2" s="103"/>
      <c r="G2" s="103"/>
      <c r="H2" s="103"/>
      <c r="I2" s="103"/>
      <c r="J2" s="103"/>
      <c r="K2" s="103"/>
      <c r="L2" s="103"/>
      <c r="M2" s="103"/>
      <c r="N2"/>
    </row>
    <row r="3" spans="2:14" ht="15" thickBot="1" x14ac:dyDescent="0.4">
      <c r="B3" s="5" t="s">
        <v>3</v>
      </c>
      <c r="C3" s="5" t="s">
        <v>4</v>
      </c>
      <c r="D3" s="54" t="s">
        <v>5</v>
      </c>
      <c r="E3" s="32" t="s">
        <v>6</v>
      </c>
      <c r="F3" s="5" t="s">
        <v>7</v>
      </c>
      <c r="G3" s="5" t="s">
        <v>8</v>
      </c>
      <c r="H3" s="5" t="s">
        <v>9</v>
      </c>
      <c r="I3" s="5" t="s">
        <v>18</v>
      </c>
      <c r="J3" s="5" t="s">
        <v>12</v>
      </c>
      <c r="K3" s="29" t="s">
        <v>11</v>
      </c>
      <c r="L3" s="75" t="s">
        <v>34</v>
      </c>
      <c r="M3" s="45" t="s">
        <v>10</v>
      </c>
      <c r="N3" s="73" t="s">
        <v>17</v>
      </c>
    </row>
    <row r="4" spans="2:14" s="27" customFormat="1" ht="77.5" customHeight="1" thickBot="1" x14ac:dyDescent="0.4">
      <c r="B4" s="100">
        <v>1</v>
      </c>
      <c r="C4" s="98" t="s">
        <v>40</v>
      </c>
      <c r="D4" s="100" t="s">
        <v>24</v>
      </c>
      <c r="E4" s="62" t="s">
        <v>41</v>
      </c>
      <c r="F4" s="46">
        <v>42697</v>
      </c>
      <c r="G4" s="46">
        <v>43061</v>
      </c>
      <c r="H4" s="63">
        <f t="shared" ref="H4" si="0">+G4-F4</f>
        <v>364</v>
      </c>
      <c r="I4" s="47">
        <v>3668800</v>
      </c>
      <c r="J4" s="61"/>
      <c r="K4" s="28">
        <f t="shared" ref="K4:K5" si="1">+L4*I4</f>
        <v>620027.20000000007</v>
      </c>
      <c r="L4" s="76">
        <f>0.26*0.65</f>
        <v>0.16900000000000001</v>
      </c>
      <c r="M4" s="61">
        <v>34</v>
      </c>
      <c r="N4" s="98" t="s">
        <v>43</v>
      </c>
    </row>
    <row r="5" spans="2:14" s="27" customFormat="1" ht="82.5" customHeight="1" thickBot="1" x14ac:dyDescent="0.4">
      <c r="B5" s="101"/>
      <c r="C5" s="99"/>
      <c r="D5" s="101"/>
      <c r="E5" s="33" t="s">
        <v>42</v>
      </c>
      <c r="F5" s="40">
        <v>42697</v>
      </c>
      <c r="G5" s="40">
        <v>43061</v>
      </c>
      <c r="H5" s="41">
        <f>+G5-F5</f>
        <v>364</v>
      </c>
      <c r="I5" s="42">
        <v>3668800</v>
      </c>
      <c r="J5" s="43" t="s">
        <v>33</v>
      </c>
      <c r="K5" s="77">
        <f t="shared" si="1"/>
        <v>620027.20000000007</v>
      </c>
      <c r="L5" s="78">
        <f>0.26*0.65</f>
        <v>0.16900000000000001</v>
      </c>
      <c r="M5" s="43">
        <v>51</v>
      </c>
      <c r="N5" s="99"/>
    </row>
    <row r="6" spans="2:14" s="27" customFormat="1" ht="73" customHeight="1" thickBot="1" x14ac:dyDescent="0.4">
      <c r="B6" s="100">
        <v>2</v>
      </c>
      <c r="C6" s="98" t="s">
        <v>44</v>
      </c>
      <c r="D6" s="100" t="s">
        <v>24</v>
      </c>
      <c r="E6" s="62" t="s">
        <v>45</v>
      </c>
      <c r="F6" s="46">
        <v>43125</v>
      </c>
      <c r="G6" s="46">
        <v>43489</v>
      </c>
      <c r="H6" s="63">
        <f t="shared" ref="H6" si="2">+G6-F6</f>
        <v>364</v>
      </c>
      <c r="I6" s="47">
        <v>1113780</v>
      </c>
      <c r="J6" s="61"/>
      <c r="K6" s="28">
        <f t="shared" ref="K6:K7" si="3">+L6*I6</f>
        <v>217187.1</v>
      </c>
      <c r="L6" s="76">
        <f t="shared" ref="L6:L13" si="4">0.3*0.65</f>
        <v>0.19500000000000001</v>
      </c>
      <c r="M6" s="61">
        <v>52</v>
      </c>
      <c r="N6" s="98" t="s">
        <v>46</v>
      </c>
    </row>
    <row r="7" spans="2:14" s="27" customFormat="1" ht="82.5" customHeight="1" thickBot="1" x14ac:dyDescent="0.4">
      <c r="B7" s="101"/>
      <c r="C7" s="99"/>
      <c r="D7" s="101"/>
      <c r="E7" s="33" t="s">
        <v>47</v>
      </c>
      <c r="F7" s="40">
        <v>43125</v>
      </c>
      <c r="G7" s="40">
        <v>43489</v>
      </c>
      <c r="H7" s="41">
        <f>+G7-F7</f>
        <v>364</v>
      </c>
      <c r="I7" s="42">
        <v>1113780</v>
      </c>
      <c r="J7" s="43" t="s">
        <v>33</v>
      </c>
      <c r="K7" s="77">
        <f t="shared" si="3"/>
        <v>217187.1</v>
      </c>
      <c r="L7" s="78">
        <f t="shared" si="4"/>
        <v>0.19500000000000001</v>
      </c>
      <c r="M7" s="43">
        <v>69</v>
      </c>
      <c r="N7" s="99"/>
    </row>
    <row r="8" spans="2:14" s="27" customFormat="1" ht="73" customHeight="1" thickBot="1" x14ac:dyDescent="0.4">
      <c r="B8" s="100">
        <v>3</v>
      </c>
      <c r="C8" s="98" t="s">
        <v>44</v>
      </c>
      <c r="D8" s="100" t="s">
        <v>24</v>
      </c>
      <c r="E8" s="62" t="s">
        <v>48</v>
      </c>
      <c r="F8" s="46">
        <v>43553</v>
      </c>
      <c r="G8" s="46">
        <v>44283</v>
      </c>
      <c r="H8" s="63">
        <f t="shared" ref="H8" si="5">+G8-F8</f>
        <v>730</v>
      </c>
      <c r="I8" s="47">
        <f>1113780*2</f>
        <v>2227560</v>
      </c>
      <c r="J8" s="61"/>
      <c r="K8" s="28">
        <f t="shared" ref="K8:K9" si="6">+L8*I8</f>
        <v>434374.2</v>
      </c>
      <c r="L8" s="76">
        <f t="shared" si="4"/>
        <v>0.19500000000000001</v>
      </c>
      <c r="M8" s="61">
        <v>70</v>
      </c>
      <c r="N8" s="98" t="s">
        <v>49</v>
      </c>
    </row>
    <row r="9" spans="2:14" s="27" customFormat="1" ht="82.5" customHeight="1" thickBot="1" x14ac:dyDescent="0.4">
      <c r="B9" s="101"/>
      <c r="C9" s="99"/>
      <c r="D9" s="101"/>
      <c r="E9" s="33" t="s">
        <v>50</v>
      </c>
      <c r="F9" s="40">
        <v>43553</v>
      </c>
      <c r="G9" s="40">
        <v>44283</v>
      </c>
      <c r="H9" s="41">
        <f>+G9-F9</f>
        <v>730</v>
      </c>
      <c r="I9" s="42">
        <v>2220924.62</v>
      </c>
      <c r="J9" s="43" t="s">
        <v>33</v>
      </c>
      <c r="K9" s="77">
        <f t="shared" si="6"/>
        <v>433080.30090000003</v>
      </c>
      <c r="L9" s="78">
        <f t="shared" si="4"/>
        <v>0.19500000000000001</v>
      </c>
      <c r="M9" s="43">
        <v>97</v>
      </c>
      <c r="N9" s="99"/>
    </row>
    <row r="10" spans="2:14" s="27" customFormat="1" ht="73" customHeight="1" thickBot="1" x14ac:dyDescent="0.4">
      <c r="B10" s="100">
        <v>4</v>
      </c>
      <c r="C10" s="98" t="s">
        <v>44</v>
      </c>
      <c r="D10" s="100" t="s">
        <v>24</v>
      </c>
      <c r="E10" s="62" t="s">
        <v>51</v>
      </c>
      <c r="F10" s="46">
        <v>44284</v>
      </c>
      <c r="G10" s="46">
        <v>44648</v>
      </c>
      <c r="H10" s="63">
        <f t="shared" ref="H10" si="7">+G10-F10</f>
        <v>364</v>
      </c>
      <c r="I10" s="47">
        <v>1113780</v>
      </c>
      <c r="J10" s="61"/>
      <c r="K10" s="28">
        <f t="shared" ref="K10:K11" si="8">+L10*I10</f>
        <v>217187.1</v>
      </c>
      <c r="L10" s="76">
        <f t="shared" si="4"/>
        <v>0.19500000000000001</v>
      </c>
      <c r="M10" s="61">
        <v>98</v>
      </c>
      <c r="N10" s="98" t="s">
        <v>52</v>
      </c>
    </row>
    <row r="11" spans="2:14" s="27" customFormat="1" ht="82.5" customHeight="1" thickBot="1" x14ac:dyDescent="0.4">
      <c r="B11" s="101"/>
      <c r="C11" s="99"/>
      <c r="D11" s="101"/>
      <c r="E11" s="33" t="s">
        <v>53</v>
      </c>
      <c r="F11" s="40">
        <v>44284</v>
      </c>
      <c r="G11" s="40">
        <v>44648</v>
      </c>
      <c r="H11" s="41">
        <f>+G11-F11</f>
        <v>364</v>
      </c>
      <c r="I11" s="42">
        <v>1113780</v>
      </c>
      <c r="J11" s="43" t="s">
        <v>33</v>
      </c>
      <c r="K11" s="77">
        <f t="shared" si="8"/>
        <v>217187.1</v>
      </c>
      <c r="L11" s="78">
        <f t="shared" si="4"/>
        <v>0.19500000000000001</v>
      </c>
      <c r="M11" s="43">
        <v>120</v>
      </c>
      <c r="N11" s="99"/>
    </row>
    <row r="12" spans="2:14" s="27" customFormat="1" ht="73" customHeight="1" thickBot="1" x14ac:dyDescent="0.4">
      <c r="B12" s="100">
        <v>5</v>
      </c>
      <c r="C12" s="98" t="s">
        <v>44</v>
      </c>
      <c r="D12" s="100" t="s">
        <v>24</v>
      </c>
      <c r="E12" s="62" t="s">
        <v>54</v>
      </c>
      <c r="F12" s="46">
        <v>44676</v>
      </c>
      <c r="G12" s="46">
        <v>45040</v>
      </c>
      <c r="H12" s="63">
        <f t="shared" ref="H12" si="9">+G12-F12</f>
        <v>364</v>
      </c>
      <c r="I12" s="47">
        <v>1113780</v>
      </c>
      <c r="J12" s="61"/>
      <c r="K12" s="28">
        <f t="shared" ref="K12:K13" si="10">+L12*I12</f>
        <v>217187.1</v>
      </c>
      <c r="L12" s="76">
        <f t="shared" si="4"/>
        <v>0.19500000000000001</v>
      </c>
      <c r="M12" s="61">
        <v>121</v>
      </c>
      <c r="N12" s="98" t="s">
        <v>55</v>
      </c>
    </row>
    <row r="13" spans="2:14" s="27" customFormat="1" ht="82.5" customHeight="1" thickBot="1" x14ac:dyDescent="0.4">
      <c r="B13" s="101"/>
      <c r="C13" s="99"/>
      <c r="D13" s="101"/>
      <c r="E13" s="33" t="s">
        <v>56</v>
      </c>
      <c r="F13" s="40">
        <v>44676</v>
      </c>
      <c r="G13" s="40">
        <v>45040</v>
      </c>
      <c r="H13" s="41">
        <f>+G13-F13</f>
        <v>364</v>
      </c>
      <c r="I13" s="42">
        <v>1113780</v>
      </c>
      <c r="J13" s="43" t="s">
        <v>33</v>
      </c>
      <c r="K13" s="77">
        <f t="shared" si="10"/>
        <v>217187.1</v>
      </c>
      <c r="L13" s="78">
        <f t="shared" si="4"/>
        <v>0.19500000000000001</v>
      </c>
      <c r="M13" s="43">
        <v>146</v>
      </c>
      <c r="N13" s="99"/>
    </row>
    <row r="14" spans="2:14" s="44" customFormat="1" ht="82.5" customHeight="1" thickBot="1" x14ac:dyDescent="0.4">
      <c r="B14" s="79"/>
      <c r="C14" s="80"/>
      <c r="D14" s="79"/>
      <c r="E14" s="68"/>
      <c r="F14" s="46"/>
      <c r="G14" s="46"/>
      <c r="H14" s="69"/>
      <c r="I14" s="47"/>
      <c r="J14" s="70"/>
      <c r="K14" s="71"/>
      <c r="L14" s="81"/>
      <c r="M14" s="70"/>
      <c r="N14" s="70"/>
    </row>
    <row r="15" spans="2:14" ht="18.5" x14ac:dyDescent="0.35">
      <c r="B15" s="6"/>
      <c r="C15" s="6"/>
      <c r="D15" s="55"/>
      <c r="E15" s="34"/>
      <c r="F15" s="13"/>
      <c r="G15" s="13"/>
      <c r="H15" s="11"/>
      <c r="I15" s="13"/>
      <c r="J15" s="13"/>
      <c r="K15" s="31"/>
      <c r="L15" s="31"/>
      <c r="M15" s="13"/>
      <c r="N15" s="13"/>
    </row>
    <row r="16" spans="2:14" ht="19" thickBot="1" x14ac:dyDescent="0.5">
      <c r="C16" s="104" t="s">
        <v>19</v>
      </c>
      <c r="D16" s="104"/>
      <c r="E16" s="104"/>
      <c r="F16" s="14"/>
      <c r="G16" s="49">
        <v>44740</v>
      </c>
      <c r="H16" s="48">
        <f>8*365</f>
        <v>2920</v>
      </c>
      <c r="I16" s="49">
        <f>+G16-H16</f>
        <v>41820</v>
      </c>
    </row>
    <row r="17" spans="3:14" ht="15" thickBot="1" x14ac:dyDescent="0.4">
      <c r="C17" s="17" t="s">
        <v>27</v>
      </c>
      <c r="D17" s="56">
        <v>1555933.22</v>
      </c>
      <c r="E17" s="64"/>
      <c r="F17" s="65"/>
      <c r="G17" s="66"/>
      <c r="H17" s="67"/>
    </row>
    <row r="18" spans="3:14" ht="15" thickBot="1" x14ac:dyDescent="0.4">
      <c r="C18" s="18" t="s">
        <v>13</v>
      </c>
      <c r="D18" s="57"/>
      <c r="E18" s="105" t="s">
        <v>39</v>
      </c>
      <c r="F18" s="106"/>
      <c r="G18" s="106"/>
      <c r="H18" s="107"/>
      <c r="I18" s="14"/>
      <c r="J18" s="14"/>
      <c r="K18" s="74"/>
      <c r="L18" s="74"/>
      <c r="M18" s="14"/>
      <c r="N18" s="14"/>
    </row>
    <row r="19" spans="3:14" x14ac:dyDescent="0.35">
      <c r="C19" t="s">
        <v>28</v>
      </c>
      <c r="D19" s="58">
        <f>+K5+K7+K9+K11+K13</f>
        <v>1704668.8009000001</v>
      </c>
    </row>
    <row r="20" spans="3:14" x14ac:dyDescent="0.35">
      <c r="C20" t="s">
        <v>14</v>
      </c>
      <c r="D20" s="59">
        <f>+D19/D17</f>
        <v>1.0955925222163456</v>
      </c>
      <c r="E20" s="60"/>
      <c r="F20" s="14"/>
      <c r="H20" s="14"/>
      <c r="K20" s="82"/>
      <c r="L20" s="14"/>
      <c r="M20" s="14"/>
      <c r="N20" s="82"/>
    </row>
    <row r="21" spans="3:14" x14ac:dyDescent="0.35">
      <c r="K21" s="82"/>
      <c r="L21" s="82"/>
      <c r="M21" s="82"/>
      <c r="N21" s="82"/>
    </row>
    <row r="22" spans="3:14" x14ac:dyDescent="0.35">
      <c r="E22" s="36" t="s">
        <v>20</v>
      </c>
      <c r="F22" s="19"/>
      <c r="G22" s="20">
        <v>80</v>
      </c>
      <c r="K22" s="82"/>
      <c r="L22" s="82"/>
      <c r="M22" s="82"/>
      <c r="N22" s="82"/>
    </row>
    <row r="23" spans="3:14" x14ac:dyDescent="0.35">
      <c r="E23" s="37"/>
      <c r="F23"/>
      <c r="G23"/>
      <c r="K23" s="82"/>
      <c r="L23" s="82"/>
      <c r="M23" s="82"/>
      <c r="N23" s="82"/>
    </row>
    <row r="24" spans="3:14" x14ac:dyDescent="0.35">
      <c r="E24" s="38" t="s">
        <v>21</v>
      </c>
      <c r="F24" s="21"/>
      <c r="G24" s="50">
        <v>1555933.22</v>
      </c>
      <c r="K24" s="82"/>
      <c r="L24" s="82"/>
      <c r="M24" s="82"/>
      <c r="N24" s="82"/>
    </row>
    <row r="25" spans="3:14" x14ac:dyDescent="0.35">
      <c r="E25" s="37"/>
      <c r="F25"/>
      <c r="G25"/>
      <c r="K25" s="82"/>
      <c r="L25" s="82"/>
      <c r="M25" s="82"/>
      <c r="N25" s="82"/>
    </row>
    <row r="26" spans="3:14" x14ac:dyDescent="0.35">
      <c r="E26" s="38" t="s">
        <v>22</v>
      </c>
      <c r="F26" s="22">
        <v>1555933.22</v>
      </c>
      <c r="G26" s="51"/>
      <c r="K26" s="82"/>
      <c r="L26" s="82"/>
      <c r="M26" s="82"/>
      <c r="N26" s="82"/>
    </row>
    <row r="27" spans="3:14" x14ac:dyDescent="0.35">
      <c r="E27" s="37"/>
      <c r="F27"/>
      <c r="G27"/>
    </row>
    <row r="28" spans="3:14" x14ac:dyDescent="0.35">
      <c r="E28" s="36" t="s">
        <v>35</v>
      </c>
      <c r="F28" s="19"/>
      <c r="G28" s="20">
        <f>+F26/G24*100</f>
        <v>100</v>
      </c>
    </row>
    <row r="29" spans="3:14" ht="15" thickBot="1" x14ac:dyDescent="0.4">
      <c r="E29" s="37"/>
      <c r="F29"/>
      <c r="G29"/>
    </row>
    <row r="30" spans="3:14" ht="19" thickBot="1" x14ac:dyDescent="0.5">
      <c r="E30" s="39" t="s">
        <v>23</v>
      </c>
      <c r="F30" s="72">
        <f>+G22*0.8+G28*0.2</f>
        <v>84</v>
      </c>
      <c r="G30" s="23"/>
    </row>
    <row r="32" spans="3:14" x14ac:dyDescent="0.35">
      <c r="E32" s="37"/>
      <c r="F32"/>
      <c r="G32"/>
      <c r="H32"/>
      <c r="I32"/>
      <c r="J32"/>
      <c r="K32"/>
      <c r="L32"/>
      <c r="M32"/>
      <c r="N32"/>
    </row>
    <row r="33" spans="5:14" x14ac:dyDescent="0.35">
      <c r="E33" s="37"/>
      <c r="F33"/>
      <c r="G33"/>
      <c r="H33"/>
      <c r="I33"/>
      <c r="J33"/>
      <c r="K33"/>
      <c r="L33"/>
      <c r="M33"/>
      <c r="N33"/>
    </row>
    <row r="34" spans="5:14" x14ac:dyDescent="0.35">
      <c r="E34" s="37"/>
      <c r="F34"/>
      <c r="G34"/>
      <c r="H34"/>
      <c r="I34"/>
      <c r="J34"/>
      <c r="K34"/>
      <c r="L34"/>
      <c r="M34"/>
      <c r="N34"/>
    </row>
    <row r="35" spans="5:14" x14ac:dyDescent="0.35">
      <c r="E35" s="37"/>
      <c r="F35"/>
      <c r="G35"/>
      <c r="H35"/>
      <c r="I35"/>
      <c r="J35"/>
      <c r="K35"/>
      <c r="L35"/>
      <c r="M35"/>
      <c r="N35"/>
    </row>
    <row r="36" spans="5:14" x14ac:dyDescent="0.35">
      <c r="E36" s="37"/>
      <c r="F36"/>
      <c r="G36"/>
      <c r="H36"/>
      <c r="I36"/>
      <c r="J36"/>
      <c r="K36"/>
      <c r="L36"/>
      <c r="M36"/>
      <c r="N36"/>
    </row>
  </sheetData>
  <mergeCells count="23">
    <mergeCell ref="C16:E16"/>
    <mergeCell ref="E18:H18"/>
    <mergeCell ref="C4:C5"/>
    <mergeCell ref="D4:D5"/>
    <mergeCell ref="B10:B11"/>
    <mergeCell ref="C10:C11"/>
    <mergeCell ref="D10:D11"/>
    <mergeCell ref="E2:M2"/>
    <mergeCell ref="N4:N5"/>
    <mergeCell ref="B6:B7"/>
    <mergeCell ref="C6:C7"/>
    <mergeCell ref="D6:D7"/>
    <mergeCell ref="B4:B5"/>
    <mergeCell ref="N6:N7"/>
    <mergeCell ref="B8:B9"/>
    <mergeCell ref="C8:C9"/>
    <mergeCell ref="D8:D9"/>
    <mergeCell ref="N8:N9"/>
    <mergeCell ref="N10:N11"/>
    <mergeCell ref="B12:B13"/>
    <mergeCell ref="C12:C13"/>
    <mergeCell ref="D12:D13"/>
    <mergeCell ref="N12:N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H4ZUARPRAJFR-49-8453</_dlc_DocId>
    <_dlc_DocIdUrl xmlns="c9af1732-5c4a-47a8-8a40-65a3d58cbfeb">
      <Url>http://portal/seccion/centro_documental/_layouts/15/DocIdRedir.aspx?ID=H4ZUARPRAJFR-49-8453</Url>
      <Description>H4ZUARPRAJFR-49-8453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B7EEBB-64FA-4FB5-B692-5D246CB3F2BF}"/>
</file>

<file path=customXml/itemProps2.xml><?xml version="1.0" encoding="utf-8"?>
<ds:datastoreItem xmlns:ds="http://schemas.openxmlformats.org/officeDocument/2006/customXml" ds:itemID="{D6ABBFD1-DDB0-41D6-B2AD-546D4B426807}"/>
</file>

<file path=customXml/itemProps3.xml><?xml version="1.0" encoding="utf-8"?>
<ds:datastoreItem xmlns:ds="http://schemas.openxmlformats.org/officeDocument/2006/customXml" ds:itemID="{1CA9F2B6-A104-4CF4-AA65-6F3A2ECBC11F}"/>
</file>

<file path=customXml/itemProps4.xml><?xml version="1.0" encoding="utf-8"?>
<ds:datastoreItem xmlns:ds="http://schemas.openxmlformats.org/officeDocument/2006/customXml" ds:itemID="{16FA8069-2B1A-40BE-BC8B-80DE1D1020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M&amp;M - MAYORGA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Alejandro Martin Pastor Podesta</cp:lastModifiedBy>
  <dcterms:created xsi:type="dcterms:W3CDTF">2019-11-14T14:16:27Z</dcterms:created>
  <dcterms:modified xsi:type="dcterms:W3CDTF">2023-08-16T12:46:29Z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e0d6c965-d6e8-4c53-b158-2d6c55107377</vt:lpwstr>
  </property>
</Properties>
</file>