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worksheets/sheet1.xml" ContentType="application/vnd.openxmlformats-officedocument.spreadsheetml.worksheet+xml"/>
  <Override PartName="/xl/worksheets/sheet11.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SHL\2023\5. Programa Anual de Supervisión\1. Exploración y Explotación de Yacimientos HL\7. Evaluación\"/>
    </mc:Choice>
  </mc:AlternateContent>
  <bookViews>
    <workbookView xWindow="0" yWindow="0" windowWidth="19200" windowHeight="6180" activeTab="10"/>
  </bookViews>
  <sheets>
    <sheet name="Resumen" sheetId="1" r:id="rId1"/>
    <sheet name="SYT" sheetId="15" r:id="rId2"/>
    <sheet name="GESTUM" sheetId="22" r:id="rId3"/>
    <sheet name="S1 - DUQUE" sheetId="16" r:id="rId4"/>
    <sheet name="S1 - ZAPATA" sheetId="17" r:id="rId5"/>
    <sheet name="S1 - GABULLE" sheetId="18" r:id="rId6"/>
    <sheet name="S1 - MORAN" sheetId="19" r:id="rId7"/>
    <sheet name="S1 - JARAMILLO" sheetId="20" r:id="rId8"/>
    <sheet name="S1 - ROJAS" sheetId="21" r:id="rId9"/>
    <sheet name="S3 - VIGIL" sheetId="23" r:id="rId10"/>
    <sheet name="S2 - LUJAN" sheetId="24" r:id="rId1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5" i="22" l="1"/>
  <c r="D17" i="15"/>
  <c r="H14" i="24" l="1"/>
  <c r="I14" i="24" s="1"/>
  <c r="I12" i="24"/>
  <c r="I15" i="24"/>
  <c r="I16" i="24"/>
  <c r="I17" i="24"/>
  <c r="I11" i="24"/>
  <c r="H17" i="24"/>
  <c r="H16" i="24"/>
  <c r="H15" i="24"/>
  <c r="H13" i="24"/>
  <c r="I13" i="24" s="1"/>
  <c r="H12" i="24"/>
  <c r="H11" i="24"/>
  <c r="H17" i="16"/>
  <c r="H16" i="16"/>
  <c r="H15" i="16"/>
  <c r="H14" i="16"/>
  <c r="H13" i="16"/>
  <c r="H12" i="16"/>
  <c r="H11" i="16"/>
  <c r="H17" i="23"/>
  <c r="H16" i="23"/>
  <c r="H15" i="23"/>
  <c r="H14" i="23"/>
  <c r="H13" i="23"/>
  <c r="H12" i="23"/>
  <c r="H11" i="23"/>
  <c r="H17" i="21"/>
  <c r="H16" i="21"/>
  <c r="H15" i="21"/>
  <c r="H14" i="21"/>
  <c r="H13" i="21"/>
  <c r="H12" i="21"/>
  <c r="H11" i="21"/>
  <c r="H17" i="20"/>
  <c r="H16" i="20"/>
  <c r="H15" i="20"/>
  <c r="H14" i="20"/>
  <c r="H13" i="20"/>
  <c r="H12" i="20"/>
  <c r="H11" i="20"/>
  <c r="H17" i="19"/>
  <c r="H16" i="19"/>
  <c r="H15" i="19"/>
  <c r="H14" i="19"/>
  <c r="H13" i="19"/>
  <c r="H12" i="19"/>
  <c r="H11" i="19"/>
  <c r="H17" i="18"/>
  <c r="H16" i="18"/>
  <c r="H15" i="18"/>
  <c r="H14" i="18"/>
  <c r="H13" i="18"/>
  <c r="H12" i="18"/>
  <c r="H11" i="18"/>
  <c r="H17" i="17"/>
  <c r="H16" i="17"/>
  <c r="H15" i="17"/>
  <c r="H14" i="17"/>
  <c r="H13" i="17"/>
  <c r="H12" i="17"/>
  <c r="H11" i="17"/>
  <c r="I18" i="24" l="1"/>
  <c r="H18" i="24"/>
  <c r="H18" i="23"/>
  <c r="H18" i="20"/>
  <c r="H18" i="19"/>
  <c r="H18" i="16"/>
  <c r="H18" i="21"/>
  <c r="H18" i="18"/>
  <c r="H18" i="17"/>
  <c r="F54" i="22"/>
  <c r="F52" i="22"/>
  <c r="K16" i="22"/>
  <c r="K15" i="22"/>
  <c r="K14" i="22"/>
  <c r="K5" i="22"/>
  <c r="K6" i="22"/>
  <c r="K7" i="22"/>
  <c r="K8" i="22"/>
  <c r="K9" i="22"/>
  <c r="K10" i="22"/>
  <c r="K11" i="22"/>
  <c r="K12" i="22"/>
  <c r="K13" i="22"/>
  <c r="K17" i="22"/>
  <c r="K18" i="22"/>
  <c r="K19" i="22"/>
  <c r="K20" i="22"/>
  <c r="K21" i="22"/>
  <c r="K22" i="22"/>
  <c r="K23" i="22"/>
  <c r="K24" i="22"/>
  <c r="K25" i="22"/>
  <c r="K26" i="22"/>
  <c r="K27" i="22"/>
  <c r="K28" i="22"/>
  <c r="K29" i="22"/>
  <c r="K30" i="22"/>
  <c r="K31" i="22"/>
  <c r="K32" i="22"/>
  <c r="K33" i="22"/>
  <c r="K34" i="22"/>
  <c r="K35" i="22"/>
  <c r="K36" i="22"/>
  <c r="K37" i="22"/>
  <c r="K38" i="22"/>
  <c r="K39" i="22"/>
  <c r="K4" i="22"/>
  <c r="H12" i="22" l="1"/>
  <c r="H11" i="22"/>
  <c r="H10" i="22"/>
  <c r="H9" i="22"/>
  <c r="H8" i="22"/>
  <c r="H7" i="22"/>
  <c r="H6" i="22"/>
  <c r="F43" i="22" l="1"/>
  <c r="G43" i="22" s="1"/>
  <c r="H42" i="22"/>
  <c r="I42" i="22" s="1"/>
  <c r="D46" i="22"/>
  <c r="H13" i="22"/>
  <c r="H5" i="22"/>
  <c r="H4" i="22"/>
  <c r="K12" i="15" l="1"/>
  <c r="H12" i="15"/>
  <c r="K11" i="15"/>
  <c r="H11" i="15"/>
  <c r="K10" i="15"/>
  <c r="H10" i="15"/>
  <c r="K9" i="15"/>
  <c r="H9" i="15"/>
  <c r="K7" i="15"/>
  <c r="H7" i="15"/>
  <c r="K8" i="15"/>
  <c r="H8" i="15"/>
  <c r="K6" i="15"/>
  <c r="H6" i="15"/>
  <c r="I10" i="1" l="1"/>
  <c r="G10" i="1"/>
  <c r="F24" i="15" l="1"/>
  <c r="K5" i="15"/>
  <c r="H5" i="15"/>
  <c r="K4" i="15"/>
  <c r="H4" i="15"/>
  <c r="F15" i="15" l="1"/>
  <c r="G15" i="15" s="1"/>
  <c r="H14" i="15"/>
  <c r="I14" i="15" s="1"/>
  <c r="D18" i="15" l="1"/>
</calcChain>
</file>

<file path=xl/sharedStrings.xml><?xml version="1.0" encoding="utf-8"?>
<sst xmlns="http://schemas.openxmlformats.org/spreadsheetml/2006/main" count="331" uniqueCount="190">
  <si>
    <t>Factor de Evaluación</t>
  </si>
  <si>
    <t>Criterio de Evaluación para Supervisión</t>
  </si>
  <si>
    <t>Rango de Evaluación</t>
  </si>
  <si>
    <t>N°</t>
  </si>
  <si>
    <t>Objeto del Contrato</t>
  </si>
  <si>
    <t>Cliente</t>
  </si>
  <si>
    <t xml:space="preserve">Documento </t>
  </si>
  <si>
    <t xml:space="preserve">Inicio </t>
  </si>
  <si>
    <t xml:space="preserve">Fin </t>
  </si>
  <si>
    <t>Tiempo</t>
  </si>
  <si>
    <t>Folio</t>
  </si>
  <si>
    <t>Monto Valido</t>
  </si>
  <si>
    <t>Penalidad</t>
  </si>
  <si>
    <t>Fecha de Validez de los Contratos:</t>
  </si>
  <si>
    <t>Número de Veces el Valor Referencial</t>
  </si>
  <si>
    <t>Puntaje Factor de Evaluación</t>
  </si>
  <si>
    <t>Asignado</t>
  </si>
  <si>
    <t>Observación</t>
  </si>
  <si>
    <t>PUNTAJE TOTAL</t>
  </si>
  <si>
    <t>Monto</t>
  </si>
  <si>
    <t>CRITERIOS DE EVALUACIÓN TÉCNICA DE LA EST</t>
  </si>
  <si>
    <t>Propuesta Técnica</t>
  </si>
  <si>
    <t>Propuesta Económica</t>
  </si>
  <si>
    <t>Prop. Económica más baja</t>
  </si>
  <si>
    <t>RESULTADO FINAL</t>
  </si>
  <si>
    <t>OSINERGMIN</t>
  </si>
  <si>
    <t>Experiencia del Postor</t>
  </si>
  <si>
    <t>FACTORES TECNICOS</t>
  </si>
  <si>
    <t>Valor Referencial:</t>
  </si>
  <si>
    <t>Valor Experiencia del Postor</t>
  </si>
  <si>
    <t>Formación</t>
  </si>
  <si>
    <t>CIP</t>
  </si>
  <si>
    <t>Experiencia en la Actividad</t>
  </si>
  <si>
    <t>Capacitación</t>
  </si>
  <si>
    <t>Documento</t>
  </si>
  <si>
    <t>Empresa</t>
  </si>
  <si>
    <t>Años Actividad</t>
  </si>
  <si>
    <t>Años Especialidad</t>
  </si>
  <si>
    <t>CERTIFICADO</t>
  </si>
  <si>
    <t>CERTIFICADO DE TRABAJO</t>
  </si>
  <si>
    <t>CONSTANCIA DE TRABAJO</t>
  </si>
  <si>
    <t xml:space="preserve">EXPERIENCIA DEL POSTOR: En el Servicio de Supervisión, Fiscalización, Diseño, Construcción, Inspección, Mantenimiento, u Operación de Instalaciones de Hidrocarburos. 
Evaluación:
Se evaluará en función al monto facturado acumulado por el postor de hasta [TRES (3) VECES EL VALOR REFERENCIAL, por la contratación de servicios de supervisión/fiscalización, durante un periodo de OCHO (8) AÑOS] (a) a la fecha de la presentación de propuestas.
Acreditación:
Copia simple de contratos u órdenes de servicios, y su respectiva conformidad por la prestación efectuada; o comprobantes de pago (b) cuya cancelación se acredite documental y fehacientemente, con un máximo de veinte (20) servicios prestados (c) a uno o más clientes, sin establecer limitaciones por el monto o el tiempo del servicio ejecutado.
En caso los postores presenten varios comprobantes de pago para acreditar una sola contratación, se debe acreditar que corresponden a dicha contratación; de lo contrario, se asumirá que los comprobantes acreditan contrataciones independientes, en cuyo caso solo se considerará, para la evaluación, las veinte (20) primeras contrataciones indicadas en el Anexo Nº 5 referido a la Experiencia del Postor.
</t>
  </si>
  <si>
    <t>Monto igual o mayor a 2.5 veces el valor referencial hasta 3 veces el valor referencial, 100 puntos.</t>
  </si>
  <si>
    <t>Monto igual o mayor a 2 veces el valor referencial y menor a 2.5 veces el valor referencial, 95 puntos.</t>
  </si>
  <si>
    <t>Monto igual o mayor a 1.5 veces el valor referencial y menor a 2 veces el valor referencial, 85 puntos.</t>
  </si>
  <si>
    <t>Monto mayor a 1 vez el valor referencial y menor a 1.5 veces el valor referencial, 80 puntos.</t>
  </si>
  <si>
    <t>SERVICIOS Y TECNOLOGÍA S.R.L.</t>
  </si>
  <si>
    <t>Brindar locación de servicios de "Supervisión y fiscalización en Instalaciones de Plantas de Abastecimiento en Aeropuerto"</t>
  </si>
  <si>
    <t>Contrato de Locación de Servicios N° SUP1600261</t>
  </si>
  <si>
    <t>CONSTANCIA DE PRESTACION DE SERVICIOS DE SUPERVISIÓN N° DSHL-225-2017</t>
  </si>
  <si>
    <t>SI</t>
  </si>
  <si>
    <t>CONSTANCIA DE PRESTACION DE SERVICIOS DE SUPERVISIÓN N° DSHL-119-2018</t>
  </si>
  <si>
    <t>Contrato de Locación de Servicios N° SUP1600260</t>
  </si>
  <si>
    <t>Tercera Addenda Contrato de Locación de Servicios N° SUP1600260</t>
  </si>
  <si>
    <t>CONSTANCIA DE PRESTACION DE SERVICIOS DE SUPERVISIÓN N° DSHL-226-2017</t>
  </si>
  <si>
    <t>Contrato de Locación de Servicios N° SUP1600259</t>
  </si>
  <si>
    <t>Brindar locación de servicios de "Supervisión y fiscalización de: Ductos submarinos en terminales, Plantas de Abastecimiento e Instalaciones Industriales"</t>
  </si>
  <si>
    <t>Brindar locación de servicios de "Supervisión y fiscalización del Oleoducto Norperuano"</t>
  </si>
  <si>
    <t>CONSTANCIA DE PRESTACION DE SERVICIOS DE SUPERVISIÓN N° DSHL-235-2017</t>
  </si>
  <si>
    <t>Brindar locación de servicios de "Supervisión de las actividades de: exploración y explotación de hidrocarburos respecto de los tanques de almacenamiento y equipos contraincendio"</t>
  </si>
  <si>
    <t>Contrato de Locación de Servicios N° SUP1600258</t>
  </si>
  <si>
    <t>FECHA DE CÓMPUTO DE LOS 8 ÚLTIMOS AÑOS: 21/04/2015</t>
  </si>
  <si>
    <t>GESTUM TOTAL E.I.R.L.</t>
  </si>
  <si>
    <t>3.03 veces el valor referencial. Se evaluarón solos los 4 primeros documentos, ya que con la sumatoria de los mismos, el postor obtuvo el máximo puntaje.</t>
  </si>
  <si>
    <t>Contrato de Locación de Servicios N° 017PJ/2015-GFGN</t>
  </si>
  <si>
    <t>Supervisión en las actividades de producción para la máxima eficiencia de recuperación en los yacimientos de gas natural</t>
  </si>
  <si>
    <t>Segunda Addenda - Contrato de Locación de Servicios N° 017PJ/2015-GFGN</t>
  </si>
  <si>
    <t>Cuarta Addenda - Contrato de Locación de Servicios N° 017PJ/2015-GFGN</t>
  </si>
  <si>
    <t>Quinta Addenda - Contrato de Locación de Servicios N° 017PJ/2015-GFGN</t>
  </si>
  <si>
    <t>Sexta Addenda - Contrato de Locación de Servicios N° 017PJ/2015-GFGN</t>
  </si>
  <si>
    <t>Septima Addenda - Contrato de Locación de Servicios N° 017PJ/2015-GFGN</t>
  </si>
  <si>
    <t>Octava Addenda - Contrato de Locación de Servicios N° 017PJ/2015-GFGN</t>
  </si>
  <si>
    <t>Novena Addenda - Contrato de Locación de Servicios N° 017PJ/2015-GFGN</t>
  </si>
  <si>
    <t>Decima Addenda - Contrato de Locación de Servicios N° 017PJ/2015-GFGN</t>
  </si>
  <si>
    <t>CONSTANCIA DE PRESTACION DE SERVICIOS DE SUPERVISIÓN N° 231-DSGN/GSE</t>
  </si>
  <si>
    <t>FAC. E001-62 - Novena Addenda - Contrato de Locación de Servicios N° 017PJ/2015-GFGN</t>
  </si>
  <si>
    <t>FAC. E001-63 - Novena Addenda - Contrato de Locación de Servicios N° 017PJ/2015-GFGN</t>
  </si>
  <si>
    <t>FAC. E001-66 - Novena Addenda - Contrato de Locación de Servicios N° 017PJ/2015-GFGN</t>
  </si>
  <si>
    <t>FAC. E001-67 - Novena Addenda - Contrato de Locación de Servicios N° 017PJ/2015-GFGN</t>
  </si>
  <si>
    <t>FAC. E001-70 - Novena Addenda - Contrato de Locación de Servicios N° 017PJ/2015-GFGN</t>
  </si>
  <si>
    <t>FAC. E001-74 - Novena Addenda - Contrato de Locación de Servicios N° 017PJ/2015-GFGN</t>
  </si>
  <si>
    <t>FAC. E001-80 - Novena Addenda - Contrato de Locación de Servicios N° 017PJ/2015-GFGN</t>
  </si>
  <si>
    <t>FAC. E001-83 - Novena Addenda - Contrato de Locación de Servicios N° 017PJ/2015-GFGN</t>
  </si>
  <si>
    <t>FAC. E001-87 - Novena Addenda - Contrato de Locación de Servicios N° 017PJ/2015-GFGN</t>
  </si>
  <si>
    <t>FAC. E001-88 - Décima Addenda - Contrato de Locación de Servicios N° 017PJ/2015-GFGN</t>
  </si>
  <si>
    <t>FAC. E001-95 - Décima Addenda - Contrato de Locación de Servicios N° 017PJ/2015-GFGN</t>
  </si>
  <si>
    <t>FAC. E001-98 - Décima Addenda - Contrato de Locación de Servicios N° 017PJ/2015-GFGN</t>
  </si>
  <si>
    <t>FAC. E001-102 - Décima Addenda - Contrato de Locación de Servicios N° 017PJ/2015-GFGN</t>
  </si>
  <si>
    <t>FAC. E001-105 - Décima Addenda - Contrato de Locación de Servicios N° 017PJ/2015-GFGN</t>
  </si>
  <si>
    <t>FAC. E001-110 - Décima Addenda - Contrato de Locación de Servicios N° 017PJ/2015-GFGN</t>
  </si>
  <si>
    <t>FAC. E001-113 - Décima Addenda - Contrato de Locación de Servicios N° 017PJ/2015-GFGN</t>
  </si>
  <si>
    <t>FAC. E001-116 - Décima Addenda - Contrato de Locación de Servicios N° 017PJ/2015-GFGN</t>
  </si>
  <si>
    <t>FAC. E001-120 - Décima Addenda - Contrato de Locación de Servicios N° 017PJ/2015-GFGN</t>
  </si>
  <si>
    <t>FAC. E001-123 - Décima Addenda - Contrato de Locación de Servicios N° 017PJ/2015-GFGN</t>
  </si>
  <si>
    <t>FAC. E001-127 - Décima Addenda - Contrato de Locación de Servicios N° 017PJ/2015-GFGN</t>
  </si>
  <si>
    <t>FAC. E001-130 - Décima Addenda - Contrato de Locación de Servicios N° 017PJ/2015-GFGN</t>
  </si>
  <si>
    <t>FAC. E001-131 - Décima Addenda - Contrato de Locación de Servicios N° 017PJ/2015-GFGN</t>
  </si>
  <si>
    <t>FAC. E001-52 - Octava Addenda - Contrato de Locación de Servicios N° 017PJ/2015-GFGN</t>
  </si>
  <si>
    <t>FAC. E001-53 - Octava Addenda - Contrato de Locación de Servicios N° 017PJ/2015-GFGN</t>
  </si>
  <si>
    <t>FAC. E001-58 - Octava Addenda - Contrato de Locación de Servicios N° 017PJ/2015-GFGN</t>
  </si>
  <si>
    <t>2.27 veces el valor referencial. Participación de GESTUM TOTAL E.I.R.L. del 90% en el Consorcio, por consiguiente su experiencia se le considera en este mismo porcentaje.</t>
  </si>
  <si>
    <t xml:space="preserve">• Ingeniero de Petróleo, 
• Ingeniero de Petróleo y Gas Natural,
• Geólogo,
• Ingeniero Geólogo.
</t>
  </si>
  <si>
    <t>Contar con dos (02) cursos de 40 horas (lectivas u horarias), cada uno, acreditados de especialización en ingeniería de reservorios, ingeniería de producción, simulación de yacimientos o gestión de reservas de hidrocarburos.</t>
  </si>
  <si>
    <t xml:space="preserve">Se calificará experiencia mínima de diez (10) años en ingeniería de reservorios y/o estimación de recursos de hidrocarburos y/o simulación de reservorios. </t>
  </si>
  <si>
    <t>Debe contar con dos (02) cursos de 40 horas (lectivas u horarias) cada uno, acreditados de especialización en ingeniería de reservorios, ingeniería de producción, simulación de yacimientos o gestión de reservas de hidrocarburos.</t>
  </si>
  <si>
    <t>Se calificará experiencia mínima de diez (10) años en ingeniería de reservorios y/o ingeniería de producción y/o gestión de operaciones de exploración y explotación de hidrocarburos.</t>
  </si>
  <si>
    <t xml:space="preserve">• Geólogo,
• Ingeniero Geólogo,
• Ingeniero Geofísico.
</t>
  </si>
  <si>
    <t>Contar con dos (02) cursos de 40 horas (lectivas u horarias) cada uno, acreditados de especialización en geología de petróleo, ingeniería de reservorios, ingeniería de producción, simulación de yacimientos o gestión de reservas de hidrocarburos.</t>
  </si>
  <si>
    <t xml:space="preserve">Se calificará experiencia mínima de diez (10) años en geología de reservorios y/o caracterización de reservorios y/o modelamiento de reservorios, en las actividades de hidrocarburos. </t>
  </si>
  <si>
    <t xml:space="preserve">•  Ingeniería de Petróleo,
• Petroquímica,
• Química,
• Industrial,
• Mecánica,
• Mecánica Eléctrica,
• Civil,
• Energía,
• Metalurgista. 
</t>
  </si>
  <si>
    <t xml:space="preserve">Contar con Curso de “Supervisor de Operaciones de Perforación en Superficie”, del Programa de Acreditación de Control de Pozos (Well Control), emitido por una institución acreditada por la IADC (Asociación Internacional de Contratistas de Perforación). </t>
  </si>
  <si>
    <t>Diez (10) años en ingeniería de perforación de pozos de hidrocarburos.</t>
  </si>
  <si>
    <t xml:space="preserve">• Petróleo,
• Petróleo y Gas Natural,
• Industrial,
• Mecánico.
</t>
  </si>
  <si>
    <t>Contar con dos (02) cursos de 40 horas (lectivas u horarias), cada uno, acreditados de especialización en ingeniería de producción, simulación de yacimientos o gestión de reservas de hidrocarburos.</t>
  </si>
  <si>
    <t>Se calificará experiencia mínima de diez (10) años en ingeniería de producción o facilidades de superficie o manejo de análisis de comportamiento de instalaciones subsuelo como el Nodal.</t>
  </si>
  <si>
    <t>Debe contar con dos (02) cursos de 40 horas (lectivas u horarias), cada uno, acreditados de especialización en ingeniería de completación, terminación, abandono, ingeniería de producción, simulación de yacimientos o gestión de reservas de hidrocarburos.</t>
  </si>
  <si>
    <t>Se calificará experiencia mínima de diez (10) años en ingeniería de completación.</t>
  </si>
  <si>
    <t xml:space="preserve">Petróleo,
- Petróleo y Gas Natural
- Petroquímico
- Industrial
- Mecánico.
</t>
  </si>
  <si>
    <t>Debe contar con un (01) curso de 40 horas (lectivas u horarias), acreditado de especialización en ingeniería de reservorios o ingeniería de producción o aplicaciones de software tipo OFM o similar para evaluación de reservas o gestión de reservas de hidrocarburos.</t>
  </si>
  <si>
    <t>Se calificará experiencia mínima de tres (03) años en actividades relacionadas a la Explotación de hidrocarburos.</t>
  </si>
  <si>
    <t>Abogado</t>
  </si>
  <si>
    <t>CAL</t>
  </si>
  <si>
    <t xml:space="preserve">Un (1) diplomado (con 60 horas de estudio como mínimo), o especialización, o maestría en: 
• Derecho Administrativo, o
• Gestión de Hidrocarburos, o
• Regulación de Servicios Públicos, o
• Derecho de la Energía. 
</t>
  </si>
  <si>
    <t>Cinco (05) años como abogado a partir del grado de Bachiller. Cuatro (04) años, con experiencia derecho administrativo en el subsector hidrocarburos líquidos o gas natural, en entidades públicas o privadas; estos cuatro años pueden servir para acreditar parte de los cinco años de experiencia como abogado, que se han requerido.</t>
  </si>
  <si>
    <t>MARCO ANTONIO DUQUE SANDOVAL</t>
  </si>
  <si>
    <t>RICHARD EDILBERTO ZAPATA RAMIREZ</t>
  </si>
  <si>
    <t>LUIS ENRIQUE MORÁN HERRERA</t>
  </si>
  <si>
    <t>OSCAR ROBERTO JARAMILLO CASANOVA</t>
  </si>
  <si>
    <t>REYNALDO ANDREZ ROJAS PADILLA</t>
  </si>
  <si>
    <t>MANUEL ALONZO VIGIL ROMANÍ</t>
  </si>
  <si>
    <t>LUIS ANGEL LUJAN BRICEÑO</t>
  </si>
  <si>
    <t>Ingeniero Geologo</t>
  </si>
  <si>
    <t>PETRO - TECH PERUANA S.A.</t>
  </si>
  <si>
    <t>PLUSPETROL NORTE S.A.</t>
  </si>
  <si>
    <t>Geologo Senior de Exploración</t>
  </si>
  <si>
    <t>Geologo Senior</t>
  </si>
  <si>
    <t>14.56 años.</t>
  </si>
  <si>
    <t>Ingeniero de Petroleo</t>
  </si>
  <si>
    <t>186838</t>
  </si>
  <si>
    <t>111942</t>
  </si>
  <si>
    <t>Tecnologías de Estimulación y remediación de yacimientos y fracturamiento hidráulico - 40 horas - CAREC.
Petrofísica de Pozos - 40 horas - CAREC.</t>
  </si>
  <si>
    <t>INTEROIL PERU S.A.</t>
  </si>
  <si>
    <t>Ingeniero de Reservorios</t>
  </si>
  <si>
    <t>Ingeniero de Reservorios 3</t>
  </si>
  <si>
    <t>GRAÑA Y MONTERO PETROLERA S.A.</t>
  </si>
  <si>
    <t>12 años.</t>
  </si>
  <si>
    <t>256087</t>
  </si>
  <si>
    <t>JOHNNY LUIS GABULLE FIGUEROA</t>
  </si>
  <si>
    <t>Tecnología Avanzada IO/EOR - 40 horas - CAREC.
Caracterización de Yacimientos - 40 horas - CAREC.</t>
  </si>
  <si>
    <t>PLUSPETROL PERU CORPORATION S.A.</t>
  </si>
  <si>
    <t>20.87 años.</t>
  </si>
  <si>
    <t>Inegeniero Petroquímico</t>
  </si>
  <si>
    <t>70519</t>
  </si>
  <si>
    <t>Operaciones de Perforación, Supervisor, Superficie - IADC</t>
  </si>
  <si>
    <t>PETROLEOS DE PERU S.A.</t>
  </si>
  <si>
    <t>Jefe de Equipo Perforación, Asistente Jefe de Equipo Perforación, Jefe de Equipo Perforación. Se esta valiendo la fecha de incio del certificado desde el día siguiente de la obtención del grado de bachiller.</t>
  </si>
  <si>
    <t>GMB S.A.</t>
  </si>
  <si>
    <t>Supervisor de Equipo de Perforación. En Certificado no indica día de inicio ni de fin, solo mes; por lo que para el caso se considero el ultimo día del mes de inicio y el ultimo día del mes de finalización.</t>
  </si>
  <si>
    <t>11.44 años.</t>
  </si>
  <si>
    <t>061062</t>
  </si>
  <si>
    <t xml:space="preserve">Geología Estrructural Avanzada - 40 horas - CAREC. 
Gerenciamiento de Reservorios - 40 horas - CAREC. </t>
  </si>
  <si>
    <t>Tecnología para Producción de Crudo Pesado - 40 horas - CAREC.
Petroleo Nuevo de Pozos Viejos - 40 horas - CAREC.</t>
  </si>
  <si>
    <t>Ingeniero de Producción SSr. Se esta valiendo la fecha de incio del certificado desde el día siguiente de la obtención del grado de bachiller.</t>
  </si>
  <si>
    <t>23.70 años.</t>
  </si>
  <si>
    <t>113876</t>
  </si>
  <si>
    <t>Optimización de la Producción mediante Análisi Nodal - 40 horas - CAREC.
Técnicas Modernas y Análisis de la Productividad e Ingeniería de Producción - 40 horas - CAREC.</t>
  </si>
  <si>
    <t>PETROMONT</t>
  </si>
  <si>
    <t>Ingeniero de Producción, Completación y Reservorios.</t>
  </si>
  <si>
    <t>CNPC PERU</t>
  </si>
  <si>
    <t>Ingeniero de Diseño, Construcción y Montaje SR.</t>
  </si>
  <si>
    <t>14.60 años</t>
  </si>
  <si>
    <t>Ingeniero de Petroleo y Gas Natural</t>
  </si>
  <si>
    <t>174072</t>
  </si>
  <si>
    <t>Gerenciamiento y Facilidades de Producción en Pozos Petroleros - 60 horas - ESGEP</t>
  </si>
  <si>
    <t>EMCOTESI S.A.C.</t>
  </si>
  <si>
    <t>Ingeniero de Aplicaciones (se visualiza ddetalle de actividades en la DJ del Anexo 8). Se restó el tiempo de la suspensión perfecta.</t>
  </si>
  <si>
    <t>SCHLUMBERGER DEL PERU S.A.</t>
  </si>
  <si>
    <t>AL Field Engineer  (se visualiza ddetalle de actividades en la DJ del Anexo 8).</t>
  </si>
  <si>
    <t>40353</t>
  </si>
  <si>
    <t>Regulación de Servicios Públicos  - 163.50 horas - ESAN</t>
  </si>
  <si>
    <t>CONSTANCIA DE LOCACION DE SERVICIOS</t>
  </si>
  <si>
    <t>CONSORCIO TESTING SERVICE GROUP S.A.C. - TEPS GROUP S.A.C.</t>
  </si>
  <si>
    <t>Abogado. SUP1800064.</t>
  </si>
  <si>
    <t>SERVICIOS Y TECNOLOGIA S.R.L.</t>
  </si>
  <si>
    <t>Abogado. SUP1600260.</t>
  </si>
  <si>
    <t>FICHA DE LOCACION DE SERVICIOS DE SUPERVISION - PERSONAS NATURALES</t>
  </si>
  <si>
    <t>Supervisión y Fiscalización de actividades de hidrocarburos. 082PN-S3/2008-GFHL.</t>
  </si>
  <si>
    <t>Supervisión y Fiscalización de actividades de hidrocarburos. 138PN-S3/2010-GFHL.</t>
  </si>
  <si>
    <t>7.15 años.</t>
  </si>
  <si>
    <t>3.35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</si>
</sst>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S/&quot;\ * #,##0.00_-;\-&quot;S/&quot;\ * #,##0.00_-;_-&quot;S/&quot;\ * &quot;-&quot;??_-;_-@_-"/>
    <numFmt numFmtId="164" formatCode="_-&quot;S/&quot;* #,##0.00_-;\-&quot;S/&quot;* #,##0.00_-;_-&quot;S/&quot;* &quot;-&quot;??_-;_-@_-"/>
    <numFmt numFmtId="165" formatCode="0.0"/>
    <numFmt numFmtId="166" formatCode="0.000"/>
  </numFmts>
  <fonts count="15" x14ac:knownFonts="1">
    <font>
      <sz val="11"/>
      <color theme="1"/>
      <name val="Calibri"/>
      <family val="2"/>
      <scheme val="minor"/>
    </font>
    <font>
      <b/>
      <sz val="11"/>
      <color rgb="FF000000"/>
      <name val="Calibri"/>
      <family val="2"/>
    </font>
    <font>
      <sz val="11"/>
      <color rgb="FF000000"/>
      <name val="Calibri"/>
      <family val="2"/>
    </font>
    <font>
      <b/>
      <sz val="11"/>
      <color theme="1"/>
      <name val="Calibri"/>
      <family val="2"/>
      <scheme val="minor"/>
    </font>
    <font>
      <sz val="11"/>
      <name val="Calibri"/>
      <family val="2"/>
      <scheme val="minor"/>
    </font>
    <font>
      <b/>
      <sz val="14"/>
      <color theme="1"/>
      <name val="Calibri"/>
      <family val="2"/>
      <scheme val="minor"/>
    </font>
    <font>
      <sz val="12"/>
      <color rgb="FF000000"/>
      <name val="Calibri"/>
      <family val="2"/>
    </font>
    <font>
      <b/>
      <sz val="10"/>
      <color theme="1"/>
      <name val="Calibri"/>
      <family val="2"/>
      <scheme val="minor"/>
    </font>
    <font>
      <b/>
      <sz val="11"/>
      <name val="Calibri"/>
      <family val="2"/>
      <scheme val="minor"/>
    </font>
    <font>
      <sz val="10"/>
      <color theme="1"/>
      <name val="Calibri"/>
      <family val="2"/>
      <scheme val="minor"/>
    </font>
    <font>
      <sz val="12"/>
      <color theme="1"/>
      <name val="Calibri"/>
      <family val="2"/>
      <scheme val="minor"/>
    </font>
    <font>
      <sz val="11"/>
      <color theme="0"/>
      <name val="Calibri"/>
      <family val="2"/>
      <scheme val="minor"/>
    </font>
    <font>
      <b/>
      <sz val="11"/>
      <color rgb="FFFF0000"/>
      <name val="Calibri"/>
      <family val="2"/>
      <scheme val="minor"/>
    </font>
    <font>
      <sz val="11"/>
      <color rgb="FFFF0000"/>
      <name val="Calibri"/>
      <family val="2"/>
      <scheme val="minor"/>
    </font>
    <font>
      <b/>
      <sz val="18"/>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66FFFF"/>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right style="medium">
        <color rgb="FF000000"/>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6">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14" fontId="0" fillId="0" borderId="0" xfId="0" applyNumberFormat="1"/>
    <xf numFmtId="0" fontId="3" fillId="0" borderId="1" xfId="0" applyFont="1" applyBorder="1" applyAlignment="1">
      <alignment horizontal="center" vertical="center"/>
    </xf>
    <xf numFmtId="0" fontId="0" fillId="0" borderId="11" xfId="0" applyBorder="1"/>
    <xf numFmtId="0" fontId="6" fillId="0" borderId="7" xfId="0" applyFont="1" applyBorder="1" applyAlignment="1">
      <alignment horizontal="center" vertical="center" wrapText="1"/>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165" fontId="5" fillId="0" borderId="11" xfId="0" applyNumberFormat="1" applyFont="1"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14" fontId="0" fillId="0" borderId="0" xfId="0" applyNumberFormat="1" applyAlignment="1">
      <alignment horizontal="center" vertical="center"/>
    </xf>
    <xf numFmtId="0" fontId="0" fillId="0" borderId="13" xfId="0" applyBorder="1" applyAlignment="1">
      <alignment wrapText="1"/>
    </xf>
    <xf numFmtId="0" fontId="1" fillId="0" borderId="4" xfId="0" applyFont="1" applyBorder="1" applyAlignment="1">
      <alignment horizontal="center" vertical="center" wrapText="1"/>
    </xf>
    <xf numFmtId="0" fontId="3" fillId="2" borderId="8" xfId="0" applyFont="1" applyFill="1" applyBorder="1"/>
    <xf numFmtId="0" fontId="0" fillId="0" borderId="0" xfId="0" applyAlignment="1">
      <alignment vertical="top" wrapText="1"/>
    </xf>
    <xf numFmtId="0" fontId="0" fillId="2" borderId="0" xfId="0" applyFill="1"/>
    <xf numFmtId="4" fontId="3" fillId="2" borderId="0" xfId="0" applyNumberFormat="1" applyFont="1" applyFill="1"/>
    <xf numFmtId="164" fontId="3" fillId="4" borderId="0" xfId="0" applyNumberFormat="1" applyFont="1" applyFill="1"/>
    <xf numFmtId="164" fontId="8" fillId="4" borderId="0" xfId="0" applyNumberFormat="1" applyFont="1" applyFill="1"/>
    <xf numFmtId="0" fontId="3" fillId="5" borderId="9" xfId="0" applyFont="1" applyFill="1" applyBorder="1"/>
    <xf numFmtId="166" fontId="5" fillId="5" borderId="2" xfId="0" applyNumberFormat="1" applyFont="1" applyFill="1" applyBorder="1"/>
    <xf numFmtId="0" fontId="10" fillId="0" borderId="0" xfId="0" applyFont="1"/>
    <xf numFmtId="4" fontId="9" fillId="0" borderId="0" xfId="0" applyNumberFormat="1" applyFont="1"/>
    <xf numFmtId="2" fontId="10" fillId="0" borderId="0" xfId="0" applyNumberFormat="1" applyFont="1"/>
    <xf numFmtId="0" fontId="0" fillId="0" borderId="0" xfId="0" applyFont="1"/>
    <xf numFmtId="44" fontId="0" fillId="0" borderId="1" xfId="0" applyNumberFormat="1" applyFont="1" applyBorder="1" applyAlignment="1">
      <alignment horizontal="center" vertical="center"/>
    </xf>
    <xf numFmtId="44" fontId="3" fillId="0" borderId="1" xfId="0" applyNumberFormat="1" applyFont="1" applyBorder="1" applyAlignment="1">
      <alignment horizontal="center" vertical="center"/>
    </xf>
    <xf numFmtId="44" fontId="0" fillId="0" borderId="0" xfId="0" applyNumberFormat="1" applyAlignment="1">
      <alignment horizontal="center" vertical="center"/>
    </xf>
    <xf numFmtId="44" fontId="5" fillId="0" borderId="11" xfId="0" applyNumberFormat="1" applyFont="1" applyBorder="1" applyAlignment="1">
      <alignment horizontal="center" vertical="center"/>
    </xf>
    <xf numFmtId="0" fontId="8"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0" xfId="0" applyFont="1" applyAlignment="1">
      <alignment horizontal="center" vertical="center" wrapText="1"/>
    </xf>
    <xf numFmtId="0" fontId="4" fillId="2" borderId="0" xfId="0" applyFont="1" applyFill="1" applyAlignment="1">
      <alignment wrapText="1"/>
    </xf>
    <xf numFmtId="0" fontId="4" fillId="0" borderId="0" xfId="0" applyFont="1" applyAlignment="1">
      <alignment wrapText="1"/>
    </xf>
    <xf numFmtId="0" fontId="4" fillId="4" borderId="0" xfId="0" applyFont="1" applyFill="1" applyAlignment="1">
      <alignment wrapText="1"/>
    </xf>
    <xf numFmtId="0" fontId="8" fillId="5" borderId="8" xfId="0" applyFont="1" applyFill="1" applyBorder="1" applyAlignment="1">
      <alignment wrapText="1"/>
    </xf>
    <xf numFmtId="14" fontId="0" fillId="2" borderId="1" xfId="0" applyNumberFormat="1" applyFont="1" applyFill="1" applyBorder="1" applyAlignment="1">
      <alignment horizontal="center" vertical="center"/>
    </xf>
    <xf numFmtId="1" fontId="0" fillId="2" borderId="1" xfId="0" applyNumberFormat="1" applyFont="1" applyFill="1" applyBorder="1" applyAlignment="1">
      <alignment horizontal="center" vertical="center"/>
    </xf>
    <xf numFmtId="44" fontId="0" fillId="2" borderId="1" xfId="0" applyNumberFormat="1" applyFont="1" applyFill="1" applyBorder="1" applyAlignment="1">
      <alignment vertical="center"/>
    </xf>
    <xf numFmtId="0" fontId="0" fillId="2" borderId="1" xfId="0" applyFont="1" applyFill="1" applyBorder="1" applyAlignment="1">
      <alignment horizontal="center" vertical="center"/>
    </xf>
    <xf numFmtId="0" fontId="0" fillId="3" borderId="0" xfId="0" applyFont="1" applyFill="1"/>
    <xf numFmtId="0" fontId="3" fillId="0" borderId="10" xfId="0" applyFont="1" applyBorder="1" applyAlignment="1">
      <alignment horizontal="center" vertical="center"/>
    </xf>
    <xf numFmtId="44" fontId="0" fillId="2" borderId="1" xfId="0" applyNumberFormat="1" applyFont="1" applyFill="1" applyBorder="1" applyAlignment="1">
      <alignment horizontal="center" vertical="center"/>
    </xf>
    <xf numFmtId="14" fontId="0" fillId="3" borderId="1" xfId="0" applyNumberFormat="1" applyFont="1" applyFill="1" applyBorder="1" applyAlignment="1">
      <alignment horizontal="center" vertical="center"/>
    </xf>
    <xf numFmtId="44" fontId="0" fillId="3" borderId="1" xfId="0" applyNumberFormat="1" applyFont="1" applyFill="1" applyBorder="1" applyAlignment="1">
      <alignment vertical="center"/>
    </xf>
    <xf numFmtId="1" fontId="11" fillId="0" borderId="0" xfId="0" applyNumberFormat="1" applyFont="1" applyAlignment="1">
      <alignment horizontal="center" vertical="center"/>
    </xf>
    <xf numFmtId="14" fontId="11" fillId="0" borderId="0" xfId="0" applyNumberFormat="1" applyFont="1" applyAlignment="1">
      <alignment horizontal="center" vertical="center"/>
    </xf>
    <xf numFmtId="44" fontId="0" fillId="4" borderId="0" xfId="0" applyNumberFormat="1" applyFill="1"/>
    <xf numFmtId="44" fontId="3" fillId="4" borderId="0" xfId="0" applyNumberFormat="1" applyFont="1" applyFill="1"/>
    <xf numFmtId="44" fontId="0" fillId="0" borderId="0" xfId="0" applyNumberFormat="1"/>
    <xf numFmtId="0" fontId="0" fillId="0" borderId="0" xfId="0" applyAlignment="1">
      <alignment wrapText="1"/>
    </xf>
    <xf numFmtId="0" fontId="3" fillId="0" borderId="1" xfId="0" applyFont="1" applyBorder="1" applyAlignment="1">
      <alignment horizontal="center" vertical="center" wrapText="1"/>
    </xf>
    <xf numFmtId="0" fontId="0" fillId="0" borderId="11" xfId="0" applyBorder="1" applyAlignment="1">
      <alignment wrapText="1"/>
    </xf>
    <xf numFmtId="164" fontId="3" fillId="2" borderId="2" xfId="0" applyNumberFormat="1" applyFont="1" applyFill="1" applyBorder="1" applyAlignment="1">
      <alignment wrapText="1"/>
    </xf>
    <xf numFmtId="14" fontId="0" fillId="0" borderId="0" xfId="0" applyNumberFormat="1" applyAlignment="1">
      <alignment wrapText="1"/>
    </xf>
    <xf numFmtId="164" fontId="0" fillId="0" borderId="0" xfId="0" applyNumberFormat="1" applyAlignment="1">
      <alignment wrapText="1"/>
    </xf>
    <xf numFmtId="2" fontId="0" fillId="0" borderId="0" xfId="0" applyNumberFormat="1" applyAlignment="1">
      <alignment wrapText="1"/>
    </xf>
    <xf numFmtId="0" fontId="12" fillId="0" borderId="0" xfId="0" applyFont="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4" fillId="0" borderId="12" xfId="0" applyFont="1" applyBorder="1" applyAlignment="1">
      <alignment horizontal="center" vertical="center" wrapText="1"/>
    </xf>
    <xf numFmtId="1" fontId="0" fillId="0" borderId="1" xfId="0" applyNumberFormat="1" applyFont="1" applyBorder="1" applyAlignment="1">
      <alignment horizontal="center" vertical="center"/>
    </xf>
    <xf numFmtId="0" fontId="3" fillId="0" borderId="0" xfId="0" applyFont="1"/>
    <xf numFmtId="0" fontId="0" fillId="0" borderId="0" xfId="0" applyAlignment="1">
      <alignment vertical="center"/>
    </xf>
    <xf numFmtId="0" fontId="0" fillId="0" borderId="0" xfId="0"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wrapText="1"/>
    </xf>
    <xf numFmtId="4" fontId="0" fillId="0" borderId="1" xfId="0" applyNumberFormat="1" applyBorder="1" applyAlignment="1">
      <alignment horizontal="center" vertical="center" wrapText="1"/>
    </xf>
    <xf numFmtId="0" fontId="0" fillId="0" borderId="1" xfId="0" applyBorder="1" applyAlignment="1">
      <alignment vertical="center"/>
    </xf>
    <xf numFmtId="14" fontId="11" fillId="3" borderId="0" xfId="0" applyNumberFormat="1" applyFont="1" applyFill="1" applyAlignment="1">
      <alignment horizontal="center" vertical="center" wrapText="1"/>
    </xf>
    <xf numFmtId="0" fontId="11" fillId="3" borderId="0" xfId="0" applyFont="1" applyFill="1" applyAlignment="1">
      <alignment horizontal="center" vertical="center"/>
    </xf>
    <xf numFmtId="14" fontId="11" fillId="3" borderId="0" xfId="0" applyNumberFormat="1" applyFont="1" applyFill="1" applyAlignment="1">
      <alignment horizontal="center" vertical="center"/>
    </xf>
    <xf numFmtId="0" fontId="13" fillId="3" borderId="0" xfId="0" applyFont="1" applyFill="1" applyAlignment="1">
      <alignment horizontal="center" vertical="center"/>
    </xf>
    <xf numFmtId="0" fontId="4" fillId="4" borderId="12" xfId="0" applyFont="1" applyFill="1" applyBorder="1" applyAlignment="1">
      <alignment horizontal="center" vertical="center" wrapText="1"/>
    </xf>
    <xf numFmtId="14" fontId="0" fillId="4" borderId="1" xfId="0" applyNumberFormat="1" applyFont="1" applyFill="1" applyBorder="1" applyAlignment="1">
      <alignment horizontal="center" vertical="center"/>
    </xf>
    <xf numFmtId="0" fontId="0" fillId="3" borderId="0" xfId="0" applyFont="1" applyFill="1" applyBorder="1" applyAlignment="1">
      <alignment horizontal="center" vertical="center"/>
    </xf>
    <xf numFmtId="0" fontId="0" fillId="3" borderId="0" xfId="0" applyFont="1" applyFill="1" applyBorder="1" applyAlignment="1">
      <alignment horizontal="center" vertical="center" wrapText="1"/>
    </xf>
    <xf numFmtId="0" fontId="4" fillId="3" borderId="11" xfId="0" applyFont="1" applyFill="1" applyBorder="1" applyAlignment="1">
      <alignment horizontal="center" vertical="center" wrapText="1"/>
    </xf>
    <xf numFmtId="14" fontId="0" fillId="3" borderId="11" xfId="0" applyNumberFormat="1" applyFont="1" applyFill="1" applyBorder="1" applyAlignment="1">
      <alignment horizontal="center" vertical="center"/>
    </xf>
    <xf numFmtId="1" fontId="0" fillId="3" borderId="11" xfId="0" applyNumberFormat="1" applyFont="1" applyFill="1" applyBorder="1" applyAlignment="1">
      <alignment horizontal="center" vertical="center"/>
    </xf>
    <xf numFmtId="44" fontId="0" fillId="3" borderId="11" xfId="0" applyNumberFormat="1" applyFont="1" applyFill="1" applyBorder="1" applyAlignment="1">
      <alignment vertical="center"/>
    </xf>
    <xf numFmtId="0" fontId="0" fillId="3" borderId="11" xfId="0" applyFont="1" applyFill="1" applyBorder="1" applyAlignment="1">
      <alignment horizontal="center" vertical="center"/>
    </xf>
    <xf numFmtId="44" fontId="0" fillId="3" borderId="11" xfId="0" applyNumberFormat="1" applyFont="1" applyFill="1" applyBorder="1" applyAlignment="1">
      <alignment horizontal="center" vertical="center"/>
    </xf>
    <xf numFmtId="1" fontId="0" fillId="4" borderId="1" xfId="0" applyNumberFormat="1" applyFont="1" applyFill="1" applyBorder="1" applyAlignment="1">
      <alignment horizontal="center" vertical="center"/>
    </xf>
    <xf numFmtId="44" fontId="0" fillId="4" borderId="1" xfId="0" applyNumberFormat="1" applyFont="1" applyFill="1" applyBorder="1" applyAlignment="1">
      <alignment vertical="center"/>
    </xf>
    <xf numFmtId="0" fontId="0" fillId="4" borderId="1" xfId="0" applyFont="1" applyFill="1" applyBorder="1" applyAlignment="1">
      <alignment horizontal="center" vertical="center"/>
    </xf>
    <xf numFmtId="44" fontId="0" fillId="4" borderId="1" xfId="0" applyNumberFormat="1" applyFont="1" applyFill="1" applyBorder="1" applyAlignment="1">
      <alignment horizontal="center" vertical="center"/>
    </xf>
    <xf numFmtId="0" fontId="4" fillId="3" borderId="12" xfId="0" applyFont="1" applyFill="1" applyBorder="1" applyAlignment="1">
      <alignment horizontal="center" vertical="center" wrapText="1"/>
    </xf>
    <xf numFmtId="1" fontId="0" fillId="3" borderId="1" xfId="0" applyNumberFormat="1" applyFont="1" applyFill="1" applyBorder="1" applyAlignment="1">
      <alignment horizontal="center" vertical="center"/>
    </xf>
    <xf numFmtId="0" fontId="0" fillId="3" borderId="1" xfId="0" applyFont="1" applyFill="1" applyBorder="1" applyAlignment="1">
      <alignment horizontal="center" vertical="center"/>
    </xf>
    <xf numFmtId="44" fontId="0" fillId="3" borderId="1" xfId="0" applyNumberFormat="1" applyFont="1" applyFill="1" applyBorder="1" applyAlignment="1">
      <alignment horizontal="center" vertical="center"/>
    </xf>
    <xf numFmtId="2" fontId="3" fillId="5" borderId="9" xfId="0" applyNumberFormat="1" applyFont="1" applyFill="1" applyBorder="1"/>
    <xf numFmtId="0" fontId="0" fillId="0" borderId="1" xfId="0" applyBorder="1" applyAlignment="1">
      <alignment horizontal="left" vertical="center" wrapText="1"/>
    </xf>
    <xf numFmtId="2" fontId="0" fillId="0" borderId="0" xfId="0" applyNumberFormat="1"/>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2" xfId="0" applyFont="1" applyBorder="1" applyAlignment="1">
      <alignment horizontal="center" vertical="center" wrapText="1"/>
    </xf>
    <xf numFmtId="0" fontId="5" fillId="0" borderId="1" xfId="0" applyFont="1" applyBorder="1" applyAlignment="1">
      <alignment horizont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2" fillId="0" borderId="5" xfId="0" applyFont="1" applyBorder="1" applyAlignment="1">
      <alignment horizontal="center"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0" fillId="0" borderId="10" xfId="0" applyFont="1" applyBorder="1" applyAlignment="1">
      <alignment horizontal="center" vertical="center"/>
    </xf>
    <xf numFmtId="0" fontId="0" fillId="0" borderId="12" xfId="0" applyFont="1" applyBorder="1" applyAlignment="1">
      <alignment horizontal="center" vertical="center"/>
    </xf>
    <xf numFmtId="0" fontId="0" fillId="0" borderId="6" xfId="0" applyFont="1" applyBorder="1" applyAlignment="1">
      <alignment horizontal="center" vertical="center"/>
    </xf>
    <xf numFmtId="0" fontId="0" fillId="0" borderId="10" xfId="0" applyFont="1" applyBorder="1" applyAlignment="1">
      <alignment horizontal="center" vertical="center" wrapText="1"/>
    </xf>
    <xf numFmtId="0" fontId="0" fillId="0" borderId="6" xfId="0" applyFont="1" applyBorder="1" applyAlignment="1">
      <alignment horizontal="center" vertical="center" wrapText="1"/>
    </xf>
    <xf numFmtId="0" fontId="0" fillId="0" borderId="12" xfId="0" applyFont="1" applyBorder="1" applyAlignment="1">
      <alignment horizontal="center" vertical="center" wrapText="1"/>
    </xf>
    <xf numFmtId="0" fontId="5" fillId="0" borderId="0" xfId="0" applyFont="1" applyAlignment="1">
      <alignment horizontal="center"/>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2" xfId="0" applyFont="1" applyBorder="1" applyAlignment="1">
      <alignment horizontal="left" vertical="top" wrapText="1"/>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J15"/>
  <sheetViews>
    <sheetView zoomScale="63" zoomScaleNormal="63" workbookViewId="0">
      <selection activeCell="H6" sqref="H6:H9"/>
    </sheetView>
  </sheetViews>
  <sheetFormatPr baseColWidth="10" defaultRowHeight="14.5" x14ac:dyDescent="0.35"/>
  <cols>
    <col min="3" max="3" width="13.453125" customWidth="1"/>
    <col min="4" max="4" width="71.54296875" customWidth="1"/>
    <col min="5" max="5" width="24.453125" customWidth="1"/>
    <col min="6" max="6" width="22" customWidth="1"/>
    <col min="7" max="7" width="20.453125" customWidth="1"/>
    <col min="8" max="8" width="28.26953125" customWidth="1"/>
    <col min="9" max="9" width="20.453125" customWidth="1"/>
    <col min="10" max="10" width="28.26953125" customWidth="1"/>
  </cols>
  <sheetData>
    <row r="2" spans="3:10" ht="15" customHeight="1" x14ac:dyDescent="0.35"/>
    <row r="3" spans="3:10" ht="110" customHeight="1" thickBot="1" x14ac:dyDescent="0.4">
      <c r="C3" s="4"/>
      <c r="E3" s="4"/>
      <c r="F3" s="15"/>
      <c r="G3" s="102" t="s">
        <v>46</v>
      </c>
      <c r="H3" s="103"/>
      <c r="I3" s="102" t="s">
        <v>62</v>
      </c>
      <c r="J3" s="103"/>
    </row>
    <row r="4" spans="3:10" ht="29.5" thickBot="1" x14ac:dyDescent="0.4">
      <c r="C4" s="1" t="s">
        <v>0</v>
      </c>
      <c r="D4" s="2" t="s">
        <v>1</v>
      </c>
      <c r="E4" s="3" t="s">
        <v>2</v>
      </c>
      <c r="F4" s="16" t="s">
        <v>15</v>
      </c>
      <c r="G4" s="16" t="s">
        <v>16</v>
      </c>
      <c r="H4" s="16" t="s">
        <v>17</v>
      </c>
      <c r="I4" s="16" t="s">
        <v>16</v>
      </c>
      <c r="J4" s="16" t="s">
        <v>17</v>
      </c>
    </row>
    <row r="5" spans="3:10" ht="15" thickBot="1" x14ac:dyDescent="0.4">
      <c r="C5" s="111" t="s">
        <v>27</v>
      </c>
      <c r="D5" s="112"/>
      <c r="E5" s="112"/>
      <c r="F5" s="112"/>
      <c r="H5" s="4"/>
      <c r="J5" s="4"/>
    </row>
    <row r="6" spans="3:10" ht="118.5" customHeight="1" thickBot="1" x14ac:dyDescent="0.4">
      <c r="C6" s="107" t="s">
        <v>26</v>
      </c>
      <c r="D6" s="114" t="s">
        <v>41</v>
      </c>
      <c r="E6" s="7" t="s">
        <v>42</v>
      </c>
      <c r="F6" s="8">
        <v>100</v>
      </c>
      <c r="G6" s="104">
        <v>100</v>
      </c>
      <c r="H6" s="107" t="s">
        <v>63</v>
      </c>
      <c r="I6" s="104">
        <v>95</v>
      </c>
      <c r="J6" s="107" t="s">
        <v>100</v>
      </c>
    </row>
    <row r="7" spans="3:10" ht="118.5" customHeight="1" thickBot="1" x14ac:dyDescent="0.4">
      <c r="C7" s="108"/>
      <c r="D7" s="115"/>
      <c r="E7" s="7" t="s">
        <v>43</v>
      </c>
      <c r="F7" s="8">
        <v>95</v>
      </c>
      <c r="G7" s="105"/>
      <c r="H7" s="108"/>
      <c r="I7" s="105"/>
      <c r="J7" s="108"/>
    </row>
    <row r="8" spans="3:10" ht="120.5" customHeight="1" thickBot="1" x14ac:dyDescent="0.4">
      <c r="C8" s="108"/>
      <c r="D8" s="115"/>
      <c r="E8" s="7" t="s">
        <v>44</v>
      </c>
      <c r="F8" s="9">
        <v>85</v>
      </c>
      <c r="G8" s="105"/>
      <c r="H8" s="108"/>
      <c r="I8" s="105"/>
      <c r="J8" s="108"/>
    </row>
    <row r="9" spans="3:10" ht="90" customHeight="1" thickBot="1" x14ac:dyDescent="0.4">
      <c r="C9" s="113"/>
      <c r="D9" s="116"/>
      <c r="E9" s="10" t="s">
        <v>45</v>
      </c>
      <c r="F9" s="8">
        <v>80</v>
      </c>
      <c r="G9" s="106"/>
      <c r="H9" s="109"/>
      <c r="I9" s="106"/>
      <c r="J9" s="109"/>
    </row>
    <row r="10" spans="3:10" ht="19" thickBot="1" x14ac:dyDescent="0.5">
      <c r="C10" s="110" t="s">
        <v>18</v>
      </c>
      <c r="D10" s="110"/>
      <c r="E10" s="110"/>
      <c r="F10" s="110"/>
      <c r="G10" s="110">
        <f>+G6</f>
        <v>100</v>
      </c>
      <c r="H10" s="110"/>
      <c r="I10" s="110">
        <f>+I6</f>
        <v>95</v>
      </c>
      <c r="J10" s="110"/>
    </row>
    <row r="14" spans="3:10" ht="15.5" x14ac:dyDescent="0.35">
      <c r="G14" s="26"/>
      <c r="H14" s="25"/>
      <c r="I14" s="26"/>
      <c r="J14" s="25"/>
    </row>
    <row r="15" spans="3:10" ht="15.5" x14ac:dyDescent="0.35">
      <c r="G15" s="26"/>
      <c r="H15" s="27"/>
      <c r="I15" s="26"/>
      <c r="J15" s="27"/>
    </row>
  </sheetData>
  <mergeCells count="12">
    <mergeCell ref="I3:J3"/>
    <mergeCell ref="I6:I9"/>
    <mergeCell ref="J6:J9"/>
    <mergeCell ref="I10:J10"/>
    <mergeCell ref="C10:F10"/>
    <mergeCell ref="C5:F5"/>
    <mergeCell ref="C6:C9"/>
    <mergeCell ref="D6:D9"/>
    <mergeCell ref="G3:H3"/>
    <mergeCell ref="G6:G9"/>
    <mergeCell ref="H6:H9"/>
    <mergeCell ref="G10:H10"/>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K18"/>
  <sheetViews>
    <sheetView workbookViewId="0">
      <selection activeCell="C3" sqref="C3"/>
    </sheetView>
  </sheetViews>
  <sheetFormatPr baseColWidth="10" defaultColWidth="11.453125" defaultRowHeight="14.5" x14ac:dyDescent="0.35"/>
  <cols>
    <col min="1" max="2" width="11.453125" style="68"/>
    <col min="3" max="3" width="16.54296875" style="69" customWidth="1"/>
    <col min="4" max="4" width="35.7265625" style="69" customWidth="1"/>
    <col min="5" max="5" width="27" style="69" bestFit="1" customWidth="1"/>
    <col min="6" max="6" width="17.54296875" style="69" customWidth="1"/>
    <col min="7" max="7" width="14.7265625" style="69" customWidth="1"/>
    <col min="8" max="8" width="11.7265625" style="69" customWidth="1"/>
    <col min="9" max="9" width="11.1796875" style="69" customWidth="1"/>
    <col min="10" max="10" width="24" style="69" customWidth="1"/>
    <col min="11" max="11" width="11.453125" style="69"/>
    <col min="12" max="16384" width="11.453125" style="68"/>
  </cols>
  <sheetData>
    <row r="3" spans="3:10" x14ac:dyDescent="0.35">
      <c r="C3" s="67" t="s">
        <v>129</v>
      </c>
      <c r="D3" s="68"/>
      <c r="E3" s="68"/>
    </row>
    <row r="4" spans="3:10" ht="15" thickBot="1" x14ac:dyDescent="0.4"/>
    <row r="5" spans="3:10" ht="87.5" thickBot="1" x14ac:dyDescent="0.4">
      <c r="C5" s="135" t="s">
        <v>30</v>
      </c>
      <c r="D5" s="70" t="s">
        <v>117</v>
      </c>
      <c r="E5" s="71" t="s">
        <v>171</v>
      </c>
    </row>
    <row r="6" spans="3:10" ht="15" thickBot="1" x14ac:dyDescent="0.4">
      <c r="C6" s="135"/>
      <c r="D6" s="71" t="s">
        <v>31</v>
      </c>
      <c r="E6" s="72" t="s">
        <v>172</v>
      </c>
    </row>
    <row r="7" spans="3:10" ht="44" thickBot="1" x14ac:dyDescent="0.4">
      <c r="C7" s="70" t="s">
        <v>32</v>
      </c>
      <c r="D7" s="70" t="s">
        <v>119</v>
      </c>
      <c r="E7" s="71" t="s">
        <v>189</v>
      </c>
    </row>
    <row r="8" spans="3:10" ht="102" thickBot="1" x14ac:dyDescent="0.4">
      <c r="C8" s="70" t="s">
        <v>33</v>
      </c>
      <c r="D8" s="70" t="s">
        <v>118</v>
      </c>
      <c r="E8" s="71" t="s">
        <v>173</v>
      </c>
    </row>
    <row r="9" spans="3:10" ht="15" thickBot="1" x14ac:dyDescent="0.4"/>
    <row r="10" spans="3:10" ht="29.5" thickBot="1" x14ac:dyDescent="0.4">
      <c r="C10" s="71" t="s">
        <v>3</v>
      </c>
      <c r="D10" s="71" t="s">
        <v>34</v>
      </c>
      <c r="E10" s="73" t="s">
        <v>35</v>
      </c>
      <c r="F10" s="71" t="s">
        <v>7</v>
      </c>
      <c r="G10" s="71" t="s">
        <v>8</v>
      </c>
      <c r="H10" s="71" t="s">
        <v>36</v>
      </c>
      <c r="I10" s="71" t="s">
        <v>10</v>
      </c>
      <c r="J10" s="71" t="s">
        <v>17</v>
      </c>
    </row>
    <row r="11" spans="3:10" ht="87.5" thickBot="1" x14ac:dyDescent="0.4">
      <c r="C11" s="71">
        <v>1</v>
      </c>
      <c r="D11" s="71" t="s">
        <v>40</v>
      </c>
      <c r="E11" s="71" t="s">
        <v>174</v>
      </c>
      <c r="F11" s="74">
        <v>43664</v>
      </c>
      <c r="G11" s="74">
        <v>43951</v>
      </c>
      <c r="H11" s="75">
        <f t="shared" ref="H11:H17" si="0">(G11-F11)/365</f>
        <v>0.78630136986301369</v>
      </c>
      <c r="I11" s="71">
        <v>414</v>
      </c>
      <c r="J11" s="71" t="s">
        <v>175</v>
      </c>
    </row>
    <row r="12" spans="3:10" ht="58.5" thickBot="1" x14ac:dyDescent="0.4">
      <c r="C12" s="71">
        <v>2</v>
      </c>
      <c r="D12" s="71" t="s">
        <v>39</v>
      </c>
      <c r="E12" s="71" t="s">
        <v>176</v>
      </c>
      <c r="F12" s="74">
        <v>41441</v>
      </c>
      <c r="G12" s="74">
        <v>42377</v>
      </c>
      <c r="H12" s="75">
        <f t="shared" si="0"/>
        <v>2.5643835616438357</v>
      </c>
      <c r="I12" s="71">
        <v>415</v>
      </c>
      <c r="J12" s="71" t="s">
        <v>177</v>
      </c>
    </row>
    <row r="13" spans="3:10" ht="15" thickBot="1" x14ac:dyDescent="0.4">
      <c r="C13" s="71"/>
      <c r="D13" s="71"/>
      <c r="E13" s="73"/>
      <c r="F13" s="74"/>
      <c r="G13" s="74"/>
      <c r="H13" s="75">
        <f t="shared" si="0"/>
        <v>0</v>
      </c>
      <c r="I13" s="71"/>
      <c r="J13" s="71"/>
    </row>
    <row r="14" spans="3:10" ht="15" thickBot="1" x14ac:dyDescent="0.4">
      <c r="C14" s="71"/>
      <c r="D14" s="71"/>
      <c r="E14" s="73"/>
      <c r="F14" s="74"/>
      <c r="G14" s="74"/>
      <c r="H14" s="75">
        <f t="shared" si="0"/>
        <v>0</v>
      </c>
      <c r="I14" s="71"/>
      <c r="J14" s="70"/>
    </row>
    <row r="15" spans="3:10" ht="15" thickBot="1" x14ac:dyDescent="0.4">
      <c r="C15" s="71"/>
      <c r="D15" s="70"/>
      <c r="E15" s="70"/>
      <c r="F15" s="74"/>
      <c r="G15" s="74"/>
      <c r="H15" s="75">
        <f t="shared" si="0"/>
        <v>0</v>
      </c>
      <c r="I15" s="71"/>
      <c r="J15" s="70"/>
    </row>
    <row r="16" spans="3:10" ht="15" thickBot="1" x14ac:dyDescent="0.4">
      <c r="C16" s="71"/>
      <c r="D16" s="70"/>
      <c r="E16" s="76"/>
      <c r="F16" s="74"/>
      <c r="G16" s="74"/>
      <c r="H16" s="75">
        <f t="shared" si="0"/>
        <v>0</v>
      </c>
      <c r="I16" s="71"/>
      <c r="J16" s="70"/>
    </row>
    <row r="17" spans="3:10" ht="15" thickBot="1" x14ac:dyDescent="0.4">
      <c r="C17" s="71"/>
      <c r="D17" s="70"/>
      <c r="E17" s="70"/>
      <c r="F17" s="74"/>
      <c r="G17" s="74"/>
      <c r="H17" s="75">
        <f t="shared" si="0"/>
        <v>0</v>
      </c>
      <c r="I17" s="71"/>
      <c r="J17" s="70"/>
    </row>
    <row r="18" spans="3:10" ht="15" thickBot="1" x14ac:dyDescent="0.4">
      <c r="H18" s="75">
        <f>SUM(H11:H17)</f>
        <v>3.3506849315068497</v>
      </c>
    </row>
  </sheetData>
  <mergeCells count="1">
    <mergeCell ref="C5:C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L18"/>
  <sheetViews>
    <sheetView tabSelected="1" workbookViewId="0">
      <selection activeCell="C3" sqref="C3"/>
    </sheetView>
  </sheetViews>
  <sheetFormatPr baseColWidth="10" defaultColWidth="11.453125" defaultRowHeight="14.5" x14ac:dyDescent="0.35"/>
  <cols>
    <col min="1" max="2" width="11.453125" style="68"/>
    <col min="3" max="3" width="16.54296875" style="69" customWidth="1"/>
    <col min="4" max="4" width="35.7265625" style="69" customWidth="1"/>
    <col min="5" max="5" width="27" style="69" bestFit="1" customWidth="1"/>
    <col min="6" max="6" width="17.54296875" style="69" customWidth="1"/>
    <col min="7" max="7" width="14.7265625" style="69" customWidth="1"/>
    <col min="8" max="9" width="11.7265625" style="69" customWidth="1"/>
    <col min="10" max="10" width="11.1796875" style="69" customWidth="1"/>
    <col min="11" max="11" width="24" style="69" customWidth="1"/>
    <col min="12" max="12" width="11.453125" style="69"/>
    <col min="13" max="16384" width="11.453125" style="68"/>
  </cols>
  <sheetData>
    <row r="3" spans="3:11" x14ac:dyDescent="0.35">
      <c r="C3" s="67" t="s">
        <v>130</v>
      </c>
      <c r="D3" s="68"/>
      <c r="E3" s="68"/>
    </row>
    <row r="4" spans="3:11" ht="15" thickBot="1" x14ac:dyDescent="0.4"/>
    <row r="5" spans="3:11" ht="15" thickBot="1" x14ac:dyDescent="0.4">
      <c r="C5" s="135" t="s">
        <v>30</v>
      </c>
      <c r="D5" s="71" t="s">
        <v>120</v>
      </c>
      <c r="E5" s="71" t="s">
        <v>120</v>
      </c>
    </row>
    <row r="6" spans="3:11" ht="15" thickBot="1" x14ac:dyDescent="0.4">
      <c r="C6" s="135"/>
      <c r="D6" s="71" t="s">
        <v>121</v>
      </c>
      <c r="E6" s="72" t="s">
        <v>178</v>
      </c>
    </row>
    <row r="7" spans="3:11" ht="131" thickBot="1" x14ac:dyDescent="0.4">
      <c r="C7" s="70" t="s">
        <v>32</v>
      </c>
      <c r="D7" s="70" t="s">
        <v>123</v>
      </c>
      <c r="E7" s="71" t="s">
        <v>188</v>
      </c>
    </row>
    <row r="8" spans="3:11" ht="116.5" thickBot="1" x14ac:dyDescent="0.4">
      <c r="C8" s="70" t="s">
        <v>33</v>
      </c>
      <c r="D8" s="70" t="s">
        <v>122</v>
      </c>
      <c r="E8" s="71" t="s">
        <v>179</v>
      </c>
    </row>
    <row r="9" spans="3:11" ht="15" thickBot="1" x14ac:dyDescent="0.4"/>
    <row r="10" spans="3:11" ht="29.5" thickBot="1" x14ac:dyDescent="0.4">
      <c r="C10" s="71" t="s">
        <v>3</v>
      </c>
      <c r="D10" s="71" t="s">
        <v>34</v>
      </c>
      <c r="E10" s="73" t="s">
        <v>35</v>
      </c>
      <c r="F10" s="71" t="s">
        <v>7</v>
      </c>
      <c r="G10" s="71" t="s">
        <v>8</v>
      </c>
      <c r="H10" s="71" t="s">
        <v>36</v>
      </c>
      <c r="I10" s="71" t="s">
        <v>37</v>
      </c>
      <c r="J10" s="71" t="s">
        <v>10</v>
      </c>
      <c r="K10" s="71" t="s">
        <v>17</v>
      </c>
    </row>
    <row r="11" spans="3:11" ht="44" thickBot="1" x14ac:dyDescent="0.4">
      <c r="C11" s="71">
        <v>1</v>
      </c>
      <c r="D11" s="71" t="s">
        <v>180</v>
      </c>
      <c r="E11" s="71" t="s">
        <v>181</v>
      </c>
      <c r="F11" s="74">
        <v>43353</v>
      </c>
      <c r="G11" s="74">
        <v>43717</v>
      </c>
      <c r="H11" s="75">
        <f t="shared" ref="H11:H17" si="0">(G11-F11)/365</f>
        <v>0.99726027397260275</v>
      </c>
      <c r="I11" s="75">
        <f>+H11</f>
        <v>0.99726027397260275</v>
      </c>
      <c r="J11" s="71">
        <v>428</v>
      </c>
      <c r="K11" s="71" t="s">
        <v>182</v>
      </c>
    </row>
    <row r="12" spans="3:11" ht="29.5" thickBot="1" x14ac:dyDescent="0.4">
      <c r="C12" s="71">
        <v>2</v>
      </c>
      <c r="D12" s="71" t="s">
        <v>38</v>
      </c>
      <c r="E12" s="71" t="s">
        <v>183</v>
      </c>
      <c r="F12" s="74">
        <v>42697</v>
      </c>
      <c r="G12" s="74">
        <v>43242</v>
      </c>
      <c r="H12" s="75">
        <f t="shared" si="0"/>
        <v>1.4931506849315068</v>
      </c>
      <c r="I12" s="75">
        <f t="shared" ref="I12:I17" si="1">+H12</f>
        <v>1.4931506849315068</v>
      </c>
      <c r="J12" s="71">
        <v>429</v>
      </c>
      <c r="K12" s="71" t="s">
        <v>184</v>
      </c>
    </row>
    <row r="13" spans="3:11" ht="58.5" thickBot="1" x14ac:dyDescent="0.4">
      <c r="C13" s="71">
        <v>3</v>
      </c>
      <c r="D13" s="71" t="s">
        <v>185</v>
      </c>
      <c r="E13" s="73" t="s">
        <v>25</v>
      </c>
      <c r="F13" s="74">
        <v>39755</v>
      </c>
      <c r="G13" s="74">
        <v>40298</v>
      </c>
      <c r="H13" s="75">
        <f t="shared" si="0"/>
        <v>1.4876712328767123</v>
      </c>
      <c r="I13" s="75">
        <f t="shared" si="1"/>
        <v>1.4876712328767123</v>
      </c>
      <c r="J13" s="71">
        <v>440</v>
      </c>
      <c r="K13" s="71" t="s">
        <v>186</v>
      </c>
    </row>
    <row r="14" spans="3:11" ht="58.5" thickBot="1" x14ac:dyDescent="0.4">
      <c r="C14" s="71">
        <v>4</v>
      </c>
      <c r="D14" s="71" t="s">
        <v>185</v>
      </c>
      <c r="E14" s="73" t="s">
        <v>25</v>
      </c>
      <c r="F14" s="74">
        <v>40301</v>
      </c>
      <c r="G14" s="74">
        <v>41457</v>
      </c>
      <c r="H14" s="75">
        <f t="shared" ref="H14" si="2">(G14-F14)/365</f>
        <v>3.1671232876712327</v>
      </c>
      <c r="I14" s="75">
        <f t="shared" si="1"/>
        <v>3.1671232876712327</v>
      </c>
      <c r="J14" s="71">
        <v>440</v>
      </c>
      <c r="K14" s="71" t="s">
        <v>187</v>
      </c>
    </row>
    <row r="15" spans="3:11" ht="15" thickBot="1" x14ac:dyDescent="0.4">
      <c r="C15" s="71"/>
      <c r="D15" s="70"/>
      <c r="E15" s="70"/>
      <c r="F15" s="74"/>
      <c r="G15" s="74"/>
      <c r="H15" s="75">
        <f t="shared" si="0"/>
        <v>0</v>
      </c>
      <c r="I15" s="75">
        <f t="shared" si="1"/>
        <v>0</v>
      </c>
      <c r="J15" s="71"/>
      <c r="K15" s="70"/>
    </row>
    <row r="16" spans="3:11" ht="15" thickBot="1" x14ac:dyDescent="0.4">
      <c r="C16" s="71"/>
      <c r="D16" s="70"/>
      <c r="E16" s="76"/>
      <c r="F16" s="74"/>
      <c r="G16" s="74"/>
      <c r="H16" s="75">
        <f t="shared" si="0"/>
        <v>0</v>
      </c>
      <c r="I16" s="75">
        <f t="shared" si="1"/>
        <v>0</v>
      </c>
      <c r="J16" s="71"/>
      <c r="K16" s="70"/>
    </row>
    <row r="17" spans="3:11" ht="15" thickBot="1" x14ac:dyDescent="0.4">
      <c r="C17" s="71"/>
      <c r="D17" s="70"/>
      <c r="E17" s="70"/>
      <c r="F17" s="74"/>
      <c r="G17" s="74"/>
      <c r="H17" s="75">
        <f t="shared" si="0"/>
        <v>0</v>
      </c>
      <c r="I17" s="75">
        <f t="shared" si="1"/>
        <v>0</v>
      </c>
      <c r="J17" s="71"/>
      <c r="K17" s="70"/>
    </row>
    <row r="18" spans="3:11" ht="15" thickBot="1" x14ac:dyDescent="0.4">
      <c r="H18" s="75">
        <f>SUM(H11:H17)</f>
        <v>7.1452054794520548</v>
      </c>
      <c r="I18" s="75">
        <f>SUM(I11:I17)</f>
        <v>7.1452054794520548</v>
      </c>
    </row>
  </sheetData>
  <mergeCells count="1">
    <mergeCell ref="C5:C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2"/>
  <sheetViews>
    <sheetView topLeftCell="A11" workbookViewId="0">
      <selection activeCell="G22" sqref="G22"/>
    </sheetView>
  </sheetViews>
  <sheetFormatPr baseColWidth="10" defaultRowHeight="14.5" x14ac:dyDescent="0.35"/>
  <cols>
    <col min="1" max="1" width="4.7265625" customWidth="1"/>
    <col min="2" max="2" width="13.453125" customWidth="1"/>
    <col min="3" max="3" width="36.54296875" customWidth="1"/>
    <col min="4" max="4" width="32.1796875" style="55" bestFit="1" customWidth="1"/>
    <col min="5" max="5" width="30.453125" style="36" customWidth="1"/>
    <col min="6" max="6" width="17.54296875" style="12" customWidth="1"/>
    <col min="7" max="7" width="16.36328125" style="12" bestFit="1" customWidth="1"/>
    <col min="8" max="8" width="12.26953125" style="12" customWidth="1"/>
    <col min="9" max="9" width="15" style="12" bestFit="1" customWidth="1"/>
    <col min="10" max="10" width="15" style="12" customWidth="1"/>
    <col min="11" max="11" width="20.54296875" style="31" bestFit="1" customWidth="1"/>
    <col min="12" max="12" width="10.7265625" style="12" customWidth="1"/>
    <col min="14" max="14" width="13.36328125" style="54" bestFit="1" customWidth="1"/>
  </cols>
  <sheetData>
    <row r="2" spans="2:12" ht="32.15" customHeight="1" thickBot="1" x14ac:dyDescent="0.4">
      <c r="E2" s="117"/>
      <c r="F2" s="118"/>
      <c r="G2" s="118"/>
      <c r="H2" s="118"/>
      <c r="I2" s="118"/>
      <c r="J2" s="118"/>
      <c r="K2" s="118"/>
      <c r="L2" s="118"/>
    </row>
    <row r="3" spans="2:12" ht="15" thickBot="1" x14ac:dyDescent="0.4">
      <c r="B3" s="5" t="s">
        <v>3</v>
      </c>
      <c r="C3" s="5" t="s">
        <v>4</v>
      </c>
      <c r="D3" s="56" t="s">
        <v>5</v>
      </c>
      <c r="E3" s="33" t="s">
        <v>6</v>
      </c>
      <c r="F3" s="5" t="s">
        <v>7</v>
      </c>
      <c r="G3" s="5" t="s">
        <v>8</v>
      </c>
      <c r="H3" s="5" t="s">
        <v>9</v>
      </c>
      <c r="I3" s="5" t="s">
        <v>19</v>
      </c>
      <c r="J3" s="5" t="s">
        <v>12</v>
      </c>
      <c r="K3" s="30" t="s">
        <v>11</v>
      </c>
      <c r="L3" s="46" t="s">
        <v>10</v>
      </c>
    </row>
    <row r="4" spans="2:12" s="28" customFormat="1" ht="44" customHeight="1" thickBot="1" x14ac:dyDescent="0.4">
      <c r="B4" s="119">
        <v>1</v>
      </c>
      <c r="C4" s="122" t="s">
        <v>47</v>
      </c>
      <c r="D4" s="119" t="s">
        <v>25</v>
      </c>
      <c r="E4" s="65" t="s">
        <v>48</v>
      </c>
      <c r="F4" s="48">
        <v>42696</v>
      </c>
      <c r="G4" s="48">
        <v>43061</v>
      </c>
      <c r="H4" s="66">
        <f t="shared" ref="H4:H12" si="0">+G4-F4</f>
        <v>365</v>
      </c>
      <c r="I4" s="49">
        <v>719400</v>
      </c>
      <c r="J4" s="63"/>
      <c r="K4" s="29">
        <f t="shared" ref="K4:K12" si="1">+I4</f>
        <v>719400</v>
      </c>
      <c r="L4" s="63">
        <v>32</v>
      </c>
    </row>
    <row r="5" spans="2:12" s="28" customFormat="1" ht="44" customHeight="1" thickBot="1" x14ac:dyDescent="0.4">
      <c r="B5" s="120"/>
      <c r="C5" s="124"/>
      <c r="D5" s="120"/>
      <c r="E5" s="34" t="s">
        <v>49</v>
      </c>
      <c r="F5" s="41">
        <v>42696</v>
      </c>
      <c r="G5" s="41">
        <v>43061</v>
      </c>
      <c r="H5" s="42">
        <f t="shared" si="0"/>
        <v>365</v>
      </c>
      <c r="I5" s="43">
        <v>719400</v>
      </c>
      <c r="J5" s="44" t="s">
        <v>50</v>
      </c>
      <c r="K5" s="47">
        <f t="shared" si="1"/>
        <v>719400</v>
      </c>
      <c r="L5" s="44">
        <v>31</v>
      </c>
    </row>
    <row r="6" spans="2:12" s="28" customFormat="1" ht="57.5" customHeight="1" thickBot="1" x14ac:dyDescent="0.4">
      <c r="B6" s="119">
        <v>2</v>
      </c>
      <c r="C6" s="122" t="s">
        <v>56</v>
      </c>
      <c r="D6" s="119" t="s">
        <v>25</v>
      </c>
      <c r="E6" s="65" t="s">
        <v>52</v>
      </c>
      <c r="F6" s="48">
        <v>42697</v>
      </c>
      <c r="G6" s="48">
        <v>43061</v>
      </c>
      <c r="H6" s="66">
        <f t="shared" si="0"/>
        <v>364</v>
      </c>
      <c r="I6" s="49">
        <v>1578000</v>
      </c>
      <c r="J6" s="64"/>
      <c r="K6" s="29">
        <f t="shared" si="1"/>
        <v>1578000</v>
      </c>
      <c r="L6" s="64">
        <v>45</v>
      </c>
    </row>
    <row r="7" spans="2:12" s="28" customFormat="1" ht="57.5" customHeight="1" thickBot="1" x14ac:dyDescent="0.4">
      <c r="B7" s="121"/>
      <c r="C7" s="123"/>
      <c r="D7" s="121"/>
      <c r="E7" s="65" t="s">
        <v>53</v>
      </c>
      <c r="F7" s="48">
        <v>43062</v>
      </c>
      <c r="G7" s="48">
        <v>43242</v>
      </c>
      <c r="H7" s="66">
        <f t="shared" si="0"/>
        <v>180</v>
      </c>
      <c r="I7" s="49">
        <v>789000</v>
      </c>
      <c r="J7" s="64"/>
      <c r="K7" s="29">
        <f t="shared" si="1"/>
        <v>789000</v>
      </c>
      <c r="L7" s="64">
        <v>59</v>
      </c>
    </row>
    <row r="8" spans="2:12" s="28" customFormat="1" ht="80" customHeight="1" thickBot="1" x14ac:dyDescent="0.4">
      <c r="B8" s="120"/>
      <c r="C8" s="124"/>
      <c r="D8" s="120"/>
      <c r="E8" s="34" t="s">
        <v>51</v>
      </c>
      <c r="F8" s="41">
        <v>42697</v>
      </c>
      <c r="G8" s="41">
        <v>43242</v>
      </c>
      <c r="H8" s="42">
        <f t="shared" si="0"/>
        <v>545</v>
      </c>
      <c r="I8" s="43">
        <v>2367000</v>
      </c>
      <c r="J8" s="44" t="s">
        <v>50</v>
      </c>
      <c r="K8" s="47">
        <f t="shared" si="1"/>
        <v>2367000</v>
      </c>
      <c r="L8" s="44">
        <v>44</v>
      </c>
    </row>
    <row r="9" spans="2:12" s="28" customFormat="1" ht="57.5" customHeight="1" thickBot="1" x14ac:dyDescent="0.4">
      <c r="B9" s="119">
        <v>3</v>
      </c>
      <c r="C9" s="122" t="s">
        <v>57</v>
      </c>
      <c r="D9" s="119" t="s">
        <v>25</v>
      </c>
      <c r="E9" s="65" t="s">
        <v>55</v>
      </c>
      <c r="F9" s="48">
        <v>42697</v>
      </c>
      <c r="G9" s="48">
        <v>43061</v>
      </c>
      <c r="H9" s="66">
        <f t="shared" si="0"/>
        <v>364</v>
      </c>
      <c r="I9" s="49">
        <v>1106900</v>
      </c>
      <c r="J9" s="64"/>
      <c r="K9" s="29">
        <f t="shared" si="1"/>
        <v>1106900</v>
      </c>
      <c r="L9" s="64">
        <v>66</v>
      </c>
    </row>
    <row r="10" spans="2:12" s="28" customFormat="1" ht="80" customHeight="1" thickBot="1" x14ac:dyDescent="0.4">
      <c r="B10" s="120"/>
      <c r="C10" s="124"/>
      <c r="D10" s="120"/>
      <c r="E10" s="34" t="s">
        <v>54</v>
      </c>
      <c r="F10" s="41">
        <v>42697</v>
      </c>
      <c r="G10" s="41">
        <v>43061</v>
      </c>
      <c r="H10" s="42">
        <f t="shared" si="0"/>
        <v>364</v>
      </c>
      <c r="I10" s="43">
        <v>1106900</v>
      </c>
      <c r="J10" s="44" t="s">
        <v>50</v>
      </c>
      <c r="K10" s="47">
        <f t="shared" si="1"/>
        <v>1106900</v>
      </c>
      <c r="L10" s="44">
        <v>65</v>
      </c>
    </row>
    <row r="11" spans="2:12" s="28" customFormat="1" ht="80" customHeight="1" thickBot="1" x14ac:dyDescent="0.4">
      <c r="B11" s="119">
        <v>4</v>
      </c>
      <c r="C11" s="122" t="s">
        <v>59</v>
      </c>
      <c r="D11" s="119" t="s">
        <v>25</v>
      </c>
      <c r="E11" s="65" t="s">
        <v>60</v>
      </c>
      <c r="F11" s="48">
        <v>42697</v>
      </c>
      <c r="G11" s="48">
        <v>43061</v>
      </c>
      <c r="H11" s="66">
        <f t="shared" si="0"/>
        <v>364</v>
      </c>
      <c r="I11" s="49">
        <v>1185000</v>
      </c>
      <c r="J11" s="64"/>
      <c r="K11" s="29">
        <f t="shared" si="1"/>
        <v>1185000</v>
      </c>
      <c r="L11" s="64">
        <v>85</v>
      </c>
    </row>
    <row r="12" spans="2:12" s="28" customFormat="1" ht="80" customHeight="1" thickBot="1" x14ac:dyDescent="0.4">
      <c r="B12" s="120"/>
      <c r="C12" s="124"/>
      <c r="D12" s="120"/>
      <c r="E12" s="34" t="s">
        <v>58</v>
      </c>
      <c r="F12" s="41">
        <v>42697</v>
      </c>
      <c r="G12" s="41">
        <v>43061</v>
      </c>
      <c r="H12" s="42">
        <f t="shared" si="0"/>
        <v>364</v>
      </c>
      <c r="I12" s="43">
        <v>1185000</v>
      </c>
      <c r="J12" s="44" t="s">
        <v>50</v>
      </c>
      <c r="K12" s="47">
        <f t="shared" si="1"/>
        <v>1185000</v>
      </c>
      <c r="L12" s="44">
        <v>84</v>
      </c>
    </row>
    <row r="13" spans="2:12" ht="18.5" x14ac:dyDescent="0.35">
      <c r="B13" s="6"/>
      <c r="C13" s="6"/>
      <c r="D13" s="57"/>
      <c r="E13" s="35"/>
      <c r="F13" s="13"/>
      <c r="G13" s="13"/>
      <c r="H13" s="11"/>
      <c r="I13" s="13"/>
      <c r="J13" s="13"/>
      <c r="K13" s="32"/>
      <c r="L13" s="13"/>
    </row>
    <row r="14" spans="2:12" ht="19" thickBot="1" x14ac:dyDescent="0.5">
      <c r="C14" s="125" t="s">
        <v>20</v>
      </c>
      <c r="D14" s="125"/>
      <c r="E14" s="125"/>
      <c r="F14" s="14"/>
      <c r="G14" s="51">
        <v>44740</v>
      </c>
      <c r="H14" s="50">
        <f>8*365</f>
        <v>2920</v>
      </c>
      <c r="I14" s="51">
        <f>+G14-H14</f>
        <v>41820</v>
      </c>
    </row>
    <row r="15" spans="2:12" ht="15" thickBot="1" x14ac:dyDescent="0.4">
      <c r="C15" s="17" t="s">
        <v>28</v>
      </c>
      <c r="D15" s="58">
        <v>1774155</v>
      </c>
      <c r="E15" s="77">
        <v>45035</v>
      </c>
      <c r="F15" s="78">
        <f>8*365</f>
        <v>2920</v>
      </c>
      <c r="G15" s="79">
        <f>+E15-F15</f>
        <v>42115</v>
      </c>
      <c r="H15" s="80"/>
    </row>
    <row r="16" spans="2:12" ht="15" thickBot="1" x14ac:dyDescent="0.4">
      <c r="C16" s="18" t="s">
        <v>13</v>
      </c>
      <c r="D16" s="59"/>
      <c r="E16" s="126" t="s">
        <v>61</v>
      </c>
      <c r="F16" s="127"/>
      <c r="G16" s="127"/>
      <c r="H16" s="128"/>
      <c r="I16" s="14"/>
    </row>
    <row r="17" spans="3:12" x14ac:dyDescent="0.35">
      <c r="C17" t="s">
        <v>29</v>
      </c>
      <c r="D17" s="60">
        <f>+K5+K8+K10+K12</f>
        <v>5378300</v>
      </c>
    </row>
    <row r="18" spans="3:12" x14ac:dyDescent="0.35">
      <c r="C18" t="s">
        <v>14</v>
      </c>
      <c r="D18" s="61">
        <f>+D17/D15</f>
        <v>3.0314713201495924</v>
      </c>
      <c r="E18" s="62"/>
      <c r="F18" s="14"/>
      <c r="H18" s="14"/>
    </row>
    <row r="20" spans="3:12" x14ac:dyDescent="0.35">
      <c r="E20" s="37" t="s">
        <v>21</v>
      </c>
      <c r="F20" s="19"/>
      <c r="G20" s="20">
        <v>100</v>
      </c>
    </row>
    <row r="21" spans="3:12" x14ac:dyDescent="0.35">
      <c r="E21" s="38"/>
      <c r="F21"/>
      <c r="G21"/>
    </row>
    <row r="22" spans="3:12" x14ac:dyDescent="0.35">
      <c r="E22" s="39" t="s">
        <v>22</v>
      </c>
      <c r="F22" s="21"/>
      <c r="G22" s="52">
        <v>1755840</v>
      </c>
    </row>
    <row r="23" spans="3:12" x14ac:dyDescent="0.35">
      <c r="E23" s="38"/>
      <c r="F23"/>
      <c r="G23"/>
    </row>
    <row r="24" spans="3:12" x14ac:dyDescent="0.35">
      <c r="E24" s="39" t="s">
        <v>23</v>
      </c>
      <c r="F24" s="22">
        <f>+G22</f>
        <v>1755840</v>
      </c>
      <c r="G24" s="53"/>
    </row>
    <row r="25" spans="3:12" ht="15" thickBot="1" x14ac:dyDescent="0.4">
      <c r="E25" s="38"/>
      <c r="F25"/>
      <c r="G25"/>
    </row>
    <row r="26" spans="3:12" ht="19" thickBot="1" x14ac:dyDescent="0.5">
      <c r="E26" s="40" t="s">
        <v>24</v>
      </c>
      <c r="F26" s="23">
        <v>100</v>
      </c>
      <c r="G26" s="24"/>
    </row>
    <row r="28" spans="3:12" x14ac:dyDescent="0.35">
      <c r="E28" s="38"/>
      <c r="F28"/>
      <c r="G28"/>
      <c r="H28"/>
      <c r="I28"/>
      <c r="J28"/>
      <c r="K28"/>
      <c r="L28"/>
    </row>
    <row r="29" spans="3:12" x14ac:dyDescent="0.35">
      <c r="E29" s="38"/>
      <c r="F29"/>
      <c r="G29"/>
      <c r="H29"/>
      <c r="I29"/>
      <c r="J29"/>
      <c r="K29"/>
      <c r="L29"/>
    </row>
    <row r="30" spans="3:12" x14ac:dyDescent="0.35">
      <c r="E30" s="38"/>
      <c r="F30"/>
      <c r="G30"/>
      <c r="H30"/>
      <c r="I30"/>
      <c r="J30"/>
      <c r="K30"/>
      <c r="L30"/>
    </row>
    <row r="31" spans="3:12" x14ac:dyDescent="0.35">
      <c r="E31" s="38"/>
      <c r="F31"/>
      <c r="G31"/>
      <c r="H31"/>
      <c r="I31"/>
      <c r="J31"/>
      <c r="K31"/>
      <c r="L31"/>
    </row>
    <row r="32" spans="3:12" x14ac:dyDescent="0.35">
      <c r="E32" s="38"/>
      <c r="F32"/>
      <c r="G32"/>
      <c r="H32"/>
      <c r="I32"/>
      <c r="J32"/>
      <c r="K32"/>
      <c r="L32"/>
    </row>
  </sheetData>
  <mergeCells count="15">
    <mergeCell ref="C14:E14"/>
    <mergeCell ref="E16:H16"/>
    <mergeCell ref="B4:B5"/>
    <mergeCell ref="C4:C5"/>
    <mergeCell ref="D4:D5"/>
    <mergeCell ref="C9:C10"/>
    <mergeCell ref="D9:D10"/>
    <mergeCell ref="B11:B12"/>
    <mergeCell ref="C11:C12"/>
    <mergeCell ref="D11:D12"/>
    <mergeCell ref="E2:L2"/>
    <mergeCell ref="B9:B10"/>
    <mergeCell ref="B6:B8"/>
    <mergeCell ref="C6:C8"/>
    <mergeCell ref="D6:D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60"/>
  <sheetViews>
    <sheetView topLeftCell="A32" zoomScale="82" zoomScaleNormal="82" workbookViewId="0">
      <selection activeCell="F57" sqref="F57"/>
    </sheetView>
  </sheetViews>
  <sheetFormatPr baseColWidth="10" defaultRowHeight="14.5" x14ac:dyDescent="0.35"/>
  <cols>
    <col min="1" max="1" width="4.7265625" customWidth="1"/>
    <col min="2" max="2" width="13.453125" customWidth="1"/>
    <col min="3" max="3" width="36.54296875" customWidth="1"/>
    <col min="4" max="4" width="32.1796875" style="55" bestFit="1" customWidth="1"/>
    <col min="5" max="5" width="30.453125" style="36" customWidth="1"/>
    <col min="6" max="6" width="17.54296875" style="12" customWidth="1"/>
    <col min="7" max="7" width="16.36328125" style="12" bestFit="1" customWidth="1"/>
    <col min="8" max="8" width="12.26953125" style="12" customWidth="1"/>
    <col min="9" max="9" width="15" style="12" bestFit="1" customWidth="1"/>
    <col min="10" max="10" width="15" style="12" customWidth="1"/>
    <col min="11" max="11" width="20.54296875" style="31" bestFit="1" customWidth="1"/>
    <col min="12" max="12" width="10.7265625" style="12" customWidth="1"/>
    <col min="14" max="14" width="13.36328125" style="54" bestFit="1" customWidth="1"/>
  </cols>
  <sheetData>
    <row r="2" spans="2:14" ht="32.15" customHeight="1" thickBot="1" x14ac:dyDescent="0.4">
      <c r="E2" s="117"/>
      <c r="F2" s="118"/>
      <c r="G2" s="118"/>
      <c r="H2" s="118"/>
      <c r="I2" s="118"/>
      <c r="J2" s="118"/>
      <c r="K2" s="118"/>
      <c r="L2" s="118"/>
      <c r="N2" s="54">
        <v>0.9</v>
      </c>
    </row>
    <row r="3" spans="2:14" ht="15" thickBot="1" x14ac:dyDescent="0.4">
      <c r="B3" s="5" t="s">
        <v>3</v>
      </c>
      <c r="C3" s="5" t="s">
        <v>4</v>
      </c>
      <c r="D3" s="56" t="s">
        <v>5</v>
      </c>
      <c r="E3" s="33" t="s">
        <v>6</v>
      </c>
      <c r="F3" s="5" t="s">
        <v>7</v>
      </c>
      <c r="G3" s="5" t="s">
        <v>8</v>
      </c>
      <c r="H3" s="5" t="s">
        <v>9</v>
      </c>
      <c r="I3" s="5" t="s">
        <v>19</v>
      </c>
      <c r="J3" s="5" t="s">
        <v>12</v>
      </c>
      <c r="K3" s="30" t="s">
        <v>11</v>
      </c>
      <c r="L3" s="46" t="s">
        <v>10</v>
      </c>
    </row>
    <row r="4" spans="2:14" s="28" customFormat="1" ht="80" customHeight="1" thickBot="1" x14ac:dyDescent="0.4">
      <c r="B4" s="129">
        <v>1</v>
      </c>
      <c r="C4" s="132" t="s">
        <v>65</v>
      </c>
      <c r="D4" s="129" t="s">
        <v>25</v>
      </c>
      <c r="E4" s="65" t="s">
        <v>64</v>
      </c>
      <c r="F4" s="48">
        <v>42278</v>
      </c>
      <c r="G4" s="48">
        <v>42643</v>
      </c>
      <c r="H4" s="66">
        <f t="shared" ref="H4:H13" si="0">+G4-F4</f>
        <v>365</v>
      </c>
      <c r="I4" s="49">
        <v>731600</v>
      </c>
      <c r="J4" s="64"/>
      <c r="K4" s="29">
        <f>I4*$N$2</f>
        <v>658440</v>
      </c>
      <c r="L4" s="64">
        <v>37</v>
      </c>
    </row>
    <row r="5" spans="2:14" s="28" customFormat="1" ht="80" customHeight="1" thickBot="1" x14ac:dyDescent="0.4">
      <c r="B5" s="130"/>
      <c r="C5" s="133"/>
      <c r="D5" s="130"/>
      <c r="E5" s="65" t="s">
        <v>66</v>
      </c>
      <c r="F5" s="48">
        <v>42644</v>
      </c>
      <c r="G5" s="48">
        <v>43008</v>
      </c>
      <c r="H5" s="66">
        <f t="shared" si="0"/>
        <v>364</v>
      </c>
      <c r="I5" s="49">
        <v>731600</v>
      </c>
      <c r="J5" s="64"/>
      <c r="K5" s="29">
        <f t="shared" ref="K5:K39" si="1">I5*$N$2</f>
        <v>658440</v>
      </c>
      <c r="L5" s="64">
        <v>50</v>
      </c>
    </row>
    <row r="6" spans="2:14" s="28" customFormat="1" ht="80" customHeight="1" thickBot="1" x14ac:dyDescent="0.4">
      <c r="B6" s="130"/>
      <c r="C6" s="133"/>
      <c r="D6" s="130"/>
      <c r="E6" s="65" t="s">
        <v>67</v>
      </c>
      <c r="F6" s="48">
        <v>43009</v>
      </c>
      <c r="G6" s="48">
        <v>43100</v>
      </c>
      <c r="H6" s="66">
        <f t="shared" si="0"/>
        <v>91</v>
      </c>
      <c r="I6" s="49">
        <v>182900</v>
      </c>
      <c r="J6" s="64"/>
      <c r="K6" s="29">
        <f t="shared" si="1"/>
        <v>164610</v>
      </c>
      <c r="L6" s="64">
        <v>52</v>
      </c>
    </row>
    <row r="7" spans="2:14" s="28" customFormat="1" ht="80" customHeight="1" thickBot="1" x14ac:dyDescent="0.4">
      <c r="B7" s="130"/>
      <c r="C7" s="133"/>
      <c r="D7" s="130"/>
      <c r="E7" s="65" t="s">
        <v>68</v>
      </c>
      <c r="F7" s="48">
        <v>43101</v>
      </c>
      <c r="G7" s="48">
        <v>43281</v>
      </c>
      <c r="H7" s="66">
        <f t="shared" si="0"/>
        <v>180</v>
      </c>
      <c r="I7" s="49">
        <v>365800</v>
      </c>
      <c r="J7" s="64"/>
      <c r="K7" s="29">
        <f t="shared" si="1"/>
        <v>329220</v>
      </c>
      <c r="L7" s="64">
        <v>54</v>
      </c>
    </row>
    <row r="8" spans="2:14" s="28" customFormat="1" ht="80" customHeight="1" thickBot="1" x14ac:dyDescent="0.4">
      <c r="B8" s="130"/>
      <c r="C8" s="133"/>
      <c r="D8" s="130"/>
      <c r="E8" s="65" t="s">
        <v>69</v>
      </c>
      <c r="F8" s="48">
        <v>43282</v>
      </c>
      <c r="G8" s="48">
        <v>43373</v>
      </c>
      <c r="H8" s="66">
        <f t="shared" si="0"/>
        <v>91</v>
      </c>
      <c r="I8" s="49">
        <v>182900</v>
      </c>
      <c r="J8" s="64"/>
      <c r="K8" s="29">
        <f t="shared" si="1"/>
        <v>164610</v>
      </c>
      <c r="L8" s="64">
        <v>56</v>
      </c>
    </row>
    <row r="9" spans="2:14" s="28" customFormat="1" ht="80" customHeight="1" thickBot="1" x14ac:dyDescent="0.4">
      <c r="B9" s="130"/>
      <c r="C9" s="133"/>
      <c r="D9" s="130"/>
      <c r="E9" s="65" t="s">
        <v>70</v>
      </c>
      <c r="F9" s="48">
        <v>43389</v>
      </c>
      <c r="G9" s="48">
        <v>43480</v>
      </c>
      <c r="H9" s="66">
        <f t="shared" si="0"/>
        <v>91</v>
      </c>
      <c r="I9" s="49">
        <v>182900</v>
      </c>
      <c r="J9" s="64"/>
      <c r="K9" s="29">
        <f t="shared" si="1"/>
        <v>164610</v>
      </c>
      <c r="L9" s="64">
        <v>58</v>
      </c>
    </row>
    <row r="10" spans="2:14" s="28" customFormat="1" ht="80" customHeight="1" thickBot="1" x14ac:dyDescent="0.4">
      <c r="B10" s="130"/>
      <c r="C10" s="133"/>
      <c r="D10" s="130"/>
      <c r="E10" s="95" t="s">
        <v>71</v>
      </c>
      <c r="F10" s="48">
        <v>43481</v>
      </c>
      <c r="G10" s="48">
        <v>43845</v>
      </c>
      <c r="H10" s="96">
        <f t="shared" si="0"/>
        <v>364</v>
      </c>
      <c r="I10" s="49">
        <v>731600</v>
      </c>
      <c r="J10" s="97"/>
      <c r="K10" s="98">
        <f t="shared" si="1"/>
        <v>658440</v>
      </c>
      <c r="L10" s="97">
        <v>60</v>
      </c>
    </row>
    <row r="11" spans="2:14" s="28" customFormat="1" ht="80" customHeight="1" thickBot="1" x14ac:dyDescent="0.4">
      <c r="B11" s="130"/>
      <c r="C11" s="133"/>
      <c r="D11" s="130"/>
      <c r="E11" s="81" t="s">
        <v>72</v>
      </c>
      <c r="F11" s="82">
        <v>43846</v>
      </c>
      <c r="G11" s="82">
        <v>44104</v>
      </c>
      <c r="H11" s="91">
        <f t="shared" si="0"/>
        <v>258</v>
      </c>
      <c r="I11" s="92">
        <v>518216.67</v>
      </c>
      <c r="J11" s="93"/>
      <c r="K11" s="94">
        <f t="shared" si="1"/>
        <v>466395.00299999997</v>
      </c>
      <c r="L11" s="93">
        <v>63</v>
      </c>
    </row>
    <row r="12" spans="2:14" s="28" customFormat="1" ht="80" customHeight="1" thickBot="1" x14ac:dyDescent="0.4">
      <c r="B12" s="130"/>
      <c r="C12" s="133"/>
      <c r="D12" s="130"/>
      <c r="E12" s="81" t="s">
        <v>73</v>
      </c>
      <c r="F12" s="82">
        <v>44105</v>
      </c>
      <c r="G12" s="82">
        <v>44469</v>
      </c>
      <c r="H12" s="91">
        <f t="shared" si="0"/>
        <v>364</v>
      </c>
      <c r="I12" s="92">
        <v>731600</v>
      </c>
      <c r="J12" s="93"/>
      <c r="K12" s="94">
        <f t="shared" si="1"/>
        <v>658440</v>
      </c>
      <c r="L12" s="93">
        <v>65</v>
      </c>
    </row>
    <row r="13" spans="2:14" s="28" customFormat="1" ht="80" customHeight="1" thickBot="1" x14ac:dyDescent="0.4">
      <c r="B13" s="130"/>
      <c r="C13" s="133"/>
      <c r="D13" s="130"/>
      <c r="E13" s="34" t="s">
        <v>74</v>
      </c>
      <c r="F13" s="41">
        <v>42278</v>
      </c>
      <c r="G13" s="41">
        <v>43845</v>
      </c>
      <c r="H13" s="42">
        <f t="shared" si="0"/>
        <v>1567</v>
      </c>
      <c r="I13" s="43">
        <v>2987366.66</v>
      </c>
      <c r="J13" s="44" t="s">
        <v>50</v>
      </c>
      <c r="K13" s="47">
        <f t="shared" si="1"/>
        <v>2688629.9940000004</v>
      </c>
      <c r="L13" s="44">
        <v>70</v>
      </c>
    </row>
    <row r="14" spans="2:14" s="28" customFormat="1" ht="80" customHeight="1" thickBot="1" x14ac:dyDescent="0.4">
      <c r="B14" s="130"/>
      <c r="C14" s="133"/>
      <c r="D14" s="130"/>
      <c r="E14" s="81" t="s">
        <v>97</v>
      </c>
      <c r="F14" s="82"/>
      <c r="G14" s="82"/>
      <c r="H14" s="91"/>
      <c r="I14" s="92">
        <v>60966.67</v>
      </c>
      <c r="J14" s="93"/>
      <c r="K14" s="94">
        <f t="shared" ref="K14:K16" si="2">I14*$N$2</f>
        <v>54870.002999999997</v>
      </c>
      <c r="L14" s="93">
        <v>73</v>
      </c>
    </row>
    <row r="15" spans="2:14" s="28" customFormat="1" ht="80" customHeight="1" thickBot="1" x14ac:dyDescent="0.4">
      <c r="B15" s="130"/>
      <c r="C15" s="133"/>
      <c r="D15" s="130"/>
      <c r="E15" s="81" t="s">
        <v>98</v>
      </c>
      <c r="F15" s="82"/>
      <c r="G15" s="82"/>
      <c r="H15" s="91"/>
      <c r="I15" s="92">
        <v>60966.67</v>
      </c>
      <c r="J15" s="93"/>
      <c r="K15" s="94">
        <f t="shared" si="2"/>
        <v>54870.002999999997</v>
      </c>
      <c r="L15" s="93">
        <v>75</v>
      </c>
    </row>
    <row r="16" spans="2:14" s="28" customFormat="1" ht="80" customHeight="1" thickBot="1" x14ac:dyDescent="0.4">
      <c r="B16" s="130"/>
      <c r="C16" s="133"/>
      <c r="D16" s="130"/>
      <c r="E16" s="81" t="s">
        <v>99</v>
      </c>
      <c r="F16" s="82"/>
      <c r="G16" s="82"/>
      <c r="H16" s="91"/>
      <c r="I16" s="92">
        <v>60966.67</v>
      </c>
      <c r="J16" s="93"/>
      <c r="K16" s="94">
        <f t="shared" si="2"/>
        <v>54870.002999999997</v>
      </c>
      <c r="L16" s="93">
        <v>77</v>
      </c>
    </row>
    <row r="17" spans="2:12" s="28" customFormat="1" ht="80" customHeight="1" thickBot="1" x14ac:dyDescent="0.4">
      <c r="B17" s="130"/>
      <c r="C17" s="133"/>
      <c r="D17" s="130"/>
      <c r="E17" s="81" t="s">
        <v>75</v>
      </c>
      <c r="F17" s="82"/>
      <c r="G17" s="82"/>
      <c r="H17" s="91"/>
      <c r="I17" s="92">
        <v>60966.66</v>
      </c>
      <c r="J17" s="93"/>
      <c r="K17" s="94">
        <f t="shared" si="1"/>
        <v>54869.994000000006</v>
      </c>
      <c r="L17" s="93">
        <v>79</v>
      </c>
    </row>
    <row r="18" spans="2:12" s="28" customFormat="1" ht="80" customHeight="1" thickBot="1" x14ac:dyDescent="0.4">
      <c r="B18" s="130"/>
      <c r="C18" s="133"/>
      <c r="D18" s="130"/>
      <c r="E18" s="81" t="s">
        <v>76</v>
      </c>
      <c r="F18" s="82"/>
      <c r="G18" s="82"/>
      <c r="H18" s="91"/>
      <c r="I18" s="92">
        <v>60966.66</v>
      </c>
      <c r="J18" s="93"/>
      <c r="K18" s="94">
        <f t="shared" si="1"/>
        <v>54869.994000000006</v>
      </c>
      <c r="L18" s="93">
        <v>81</v>
      </c>
    </row>
    <row r="19" spans="2:12" s="28" customFormat="1" ht="80" customHeight="1" thickBot="1" x14ac:dyDescent="0.4">
      <c r="B19" s="130"/>
      <c r="C19" s="133"/>
      <c r="D19" s="130"/>
      <c r="E19" s="81" t="s">
        <v>77</v>
      </c>
      <c r="F19" s="82"/>
      <c r="G19" s="82"/>
      <c r="H19" s="91"/>
      <c r="I19" s="92">
        <v>60966.66</v>
      </c>
      <c r="J19" s="93"/>
      <c r="K19" s="94">
        <f t="shared" si="1"/>
        <v>54869.994000000006</v>
      </c>
      <c r="L19" s="93">
        <v>83</v>
      </c>
    </row>
    <row r="20" spans="2:12" s="28" customFormat="1" ht="80" customHeight="1" thickBot="1" x14ac:dyDescent="0.4">
      <c r="B20" s="130"/>
      <c r="C20" s="133"/>
      <c r="D20" s="130"/>
      <c r="E20" s="81" t="s">
        <v>78</v>
      </c>
      <c r="F20" s="82"/>
      <c r="G20" s="82"/>
      <c r="H20" s="91"/>
      <c r="I20" s="92">
        <v>60966.66</v>
      </c>
      <c r="J20" s="93"/>
      <c r="K20" s="94">
        <f t="shared" si="1"/>
        <v>54869.994000000006</v>
      </c>
      <c r="L20" s="93">
        <v>85</v>
      </c>
    </row>
    <row r="21" spans="2:12" s="28" customFormat="1" ht="80" customHeight="1" thickBot="1" x14ac:dyDescent="0.4">
      <c r="B21" s="130"/>
      <c r="C21" s="133"/>
      <c r="D21" s="130"/>
      <c r="E21" s="81" t="s">
        <v>79</v>
      </c>
      <c r="F21" s="82"/>
      <c r="G21" s="82"/>
      <c r="H21" s="91"/>
      <c r="I21" s="92">
        <v>60966.67</v>
      </c>
      <c r="J21" s="93"/>
      <c r="K21" s="94">
        <f t="shared" si="1"/>
        <v>54870.002999999997</v>
      </c>
      <c r="L21" s="93">
        <v>87</v>
      </c>
    </row>
    <row r="22" spans="2:12" s="28" customFormat="1" ht="80" customHeight="1" thickBot="1" x14ac:dyDescent="0.4">
      <c r="B22" s="130"/>
      <c r="C22" s="133"/>
      <c r="D22" s="130"/>
      <c r="E22" s="81" t="s">
        <v>80</v>
      </c>
      <c r="F22" s="82"/>
      <c r="G22" s="82"/>
      <c r="H22" s="91"/>
      <c r="I22" s="92">
        <v>60966.67</v>
      </c>
      <c r="J22" s="93"/>
      <c r="K22" s="94">
        <f t="shared" si="1"/>
        <v>54870.002999999997</v>
      </c>
      <c r="L22" s="93">
        <v>89</v>
      </c>
    </row>
    <row r="23" spans="2:12" s="45" customFormat="1" ht="44" thickBot="1" x14ac:dyDescent="0.4">
      <c r="B23" s="130"/>
      <c r="C23" s="133"/>
      <c r="D23" s="130"/>
      <c r="E23" s="81" t="s">
        <v>81</v>
      </c>
      <c r="F23" s="82"/>
      <c r="G23" s="82"/>
      <c r="H23" s="91"/>
      <c r="I23" s="92">
        <v>60966.67</v>
      </c>
      <c r="J23" s="93"/>
      <c r="K23" s="94">
        <f t="shared" si="1"/>
        <v>54870.002999999997</v>
      </c>
      <c r="L23" s="93">
        <v>91</v>
      </c>
    </row>
    <row r="24" spans="2:12" s="45" customFormat="1" ht="44" thickBot="1" x14ac:dyDescent="0.4">
      <c r="B24" s="130"/>
      <c r="C24" s="133"/>
      <c r="D24" s="130"/>
      <c r="E24" s="81" t="s">
        <v>82</v>
      </c>
      <c r="F24" s="82"/>
      <c r="G24" s="82"/>
      <c r="H24" s="91"/>
      <c r="I24" s="92">
        <v>60966.67</v>
      </c>
      <c r="J24" s="93"/>
      <c r="K24" s="94">
        <f t="shared" si="1"/>
        <v>54870.002999999997</v>
      </c>
      <c r="L24" s="93">
        <v>93</v>
      </c>
    </row>
    <row r="25" spans="2:12" s="45" customFormat="1" ht="44" thickBot="1" x14ac:dyDescent="0.4">
      <c r="B25" s="130"/>
      <c r="C25" s="133"/>
      <c r="D25" s="130"/>
      <c r="E25" s="81" t="s">
        <v>83</v>
      </c>
      <c r="F25" s="82"/>
      <c r="G25" s="82"/>
      <c r="H25" s="91"/>
      <c r="I25" s="92">
        <v>30483.34</v>
      </c>
      <c r="J25" s="93"/>
      <c r="K25" s="94">
        <f t="shared" si="1"/>
        <v>27435.006000000001</v>
      </c>
      <c r="L25" s="93">
        <v>95</v>
      </c>
    </row>
    <row r="26" spans="2:12" s="28" customFormat="1" ht="80" customHeight="1" thickBot="1" x14ac:dyDescent="0.4">
      <c r="B26" s="130"/>
      <c r="C26" s="133"/>
      <c r="D26" s="130"/>
      <c r="E26" s="81" t="s">
        <v>84</v>
      </c>
      <c r="F26" s="82"/>
      <c r="G26" s="82"/>
      <c r="H26" s="91"/>
      <c r="I26" s="92">
        <v>30483.34</v>
      </c>
      <c r="J26" s="93"/>
      <c r="K26" s="94">
        <f t="shared" si="1"/>
        <v>27435.006000000001</v>
      </c>
      <c r="L26" s="93">
        <v>97</v>
      </c>
    </row>
    <row r="27" spans="2:12" s="28" customFormat="1" ht="80" customHeight="1" thickBot="1" x14ac:dyDescent="0.4">
      <c r="B27" s="130"/>
      <c r="C27" s="133"/>
      <c r="D27" s="130"/>
      <c r="E27" s="81" t="s">
        <v>85</v>
      </c>
      <c r="F27" s="82"/>
      <c r="G27" s="82"/>
      <c r="H27" s="91"/>
      <c r="I27" s="92">
        <v>60966.66</v>
      </c>
      <c r="J27" s="93"/>
      <c r="K27" s="94">
        <f t="shared" si="1"/>
        <v>54869.994000000006</v>
      </c>
      <c r="L27" s="93">
        <v>99</v>
      </c>
    </row>
    <row r="28" spans="2:12" s="28" customFormat="1" ht="80" customHeight="1" thickBot="1" x14ac:dyDescent="0.4">
      <c r="B28" s="130"/>
      <c r="C28" s="133"/>
      <c r="D28" s="130"/>
      <c r="E28" s="81" t="s">
        <v>86</v>
      </c>
      <c r="F28" s="82"/>
      <c r="G28" s="82"/>
      <c r="H28" s="91"/>
      <c r="I28" s="92">
        <v>60966.66</v>
      </c>
      <c r="J28" s="93"/>
      <c r="K28" s="94">
        <f t="shared" si="1"/>
        <v>54869.994000000006</v>
      </c>
      <c r="L28" s="93">
        <v>101</v>
      </c>
    </row>
    <row r="29" spans="2:12" s="28" customFormat="1" ht="80" customHeight="1" thickBot="1" x14ac:dyDescent="0.4">
      <c r="B29" s="130"/>
      <c r="C29" s="133"/>
      <c r="D29" s="130"/>
      <c r="E29" s="81" t="s">
        <v>87</v>
      </c>
      <c r="F29" s="82"/>
      <c r="G29" s="82"/>
      <c r="H29" s="91"/>
      <c r="I29" s="92">
        <v>60966.66</v>
      </c>
      <c r="J29" s="93"/>
      <c r="K29" s="94">
        <f t="shared" si="1"/>
        <v>54869.994000000006</v>
      </c>
      <c r="L29" s="93">
        <v>103</v>
      </c>
    </row>
    <row r="30" spans="2:12" s="28" customFormat="1" ht="80" customHeight="1" thickBot="1" x14ac:dyDescent="0.4">
      <c r="B30" s="130"/>
      <c r="C30" s="133"/>
      <c r="D30" s="130"/>
      <c r="E30" s="81" t="s">
        <v>88</v>
      </c>
      <c r="F30" s="82"/>
      <c r="G30" s="82"/>
      <c r="H30" s="91"/>
      <c r="I30" s="92">
        <v>60966.66</v>
      </c>
      <c r="J30" s="93"/>
      <c r="K30" s="94">
        <f t="shared" si="1"/>
        <v>54869.994000000006</v>
      </c>
      <c r="L30" s="93">
        <v>105</v>
      </c>
    </row>
    <row r="31" spans="2:12" s="28" customFormat="1" ht="80" customHeight="1" thickBot="1" x14ac:dyDescent="0.4">
      <c r="B31" s="130"/>
      <c r="C31" s="133"/>
      <c r="D31" s="130"/>
      <c r="E31" s="81" t="s">
        <v>89</v>
      </c>
      <c r="F31" s="82"/>
      <c r="G31" s="82"/>
      <c r="H31" s="91"/>
      <c r="I31" s="92">
        <v>60966.67</v>
      </c>
      <c r="J31" s="93"/>
      <c r="K31" s="94">
        <f t="shared" si="1"/>
        <v>54870.002999999997</v>
      </c>
      <c r="L31" s="93">
        <v>107</v>
      </c>
    </row>
    <row r="32" spans="2:12" s="45" customFormat="1" ht="44" thickBot="1" x14ac:dyDescent="0.4">
      <c r="B32" s="130"/>
      <c r="C32" s="133"/>
      <c r="D32" s="130"/>
      <c r="E32" s="81" t="s">
        <v>90</v>
      </c>
      <c r="F32" s="82"/>
      <c r="G32" s="82"/>
      <c r="H32" s="91"/>
      <c r="I32" s="92">
        <v>60966.67</v>
      </c>
      <c r="J32" s="93"/>
      <c r="K32" s="94">
        <f t="shared" si="1"/>
        <v>54870.002999999997</v>
      </c>
      <c r="L32" s="93">
        <v>109</v>
      </c>
    </row>
    <row r="33" spans="2:12" s="45" customFormat="1" ht="44" thickBot="1" x14ac:dyDescent="0.4">
      <c r="B33" s="130"/>
      <c r="C33" s="133"/>
      <c r="D33" s="130"/>
      <c r="E33" s="81" t="s">
        <v>91</v>
      </c>
      <c r="F33" s="82"/>
      <c r="G33" s="82"/>
      <c r="H33" s="91"/>
      <c r="I33" s="92">
        <v>60966.67</v>
      </c>
      <c r="J33" s="93"/>
      <c r="K33" s="94">
        <f t="shared" si="1"/>
        <v>54870.002999999997</v>
      </c>
      <c r="L33" s="93">
        <v>111</v>
      </c>
    </row>
    <row r="34" spans="2:12" s="45" customFormat="1" ht="44" thickBot="1" x14ac:dyDescent="0.4">
      <c r="B34" s="130"/>
      <c r="C34" s="133"/>
      <c r="D34" s="130"/>
      <c r="E34" s="81" t="s">
        <v>92</v>
      </c>
      <c r="F34" s="82"/>
      <c r="G34" s="82"/>
      <c r="H34" s="91"/>
      <c r="I34" s="92">
        <v>60966.67</v>
      </c>
      <c r="J34" s="93"/>
      <c r="K34" s="94">
        <f t="shared" si="1"/>
        <v>54870.002999999997</v>
      </c>
      <c r="L34" s="93">
        <v>113</v>
      </c>
    </row>
    <row r="35" spans="2:12" s="45" customFormat="1" ht="44" thickBot="1" x14ac:dyDescent="0.4">
      <c r="B35" s="130"/>
      <c r="C35" s="133"/>
      <c r="D35" s="130"/>
      <c r="E35" s="81" t="s">
        <v>92</v>
      </c>
      <c r="F35" s="82"/>
      <c r="G35" s="82"/>
      <c r="H35" s="91"/>
      <c r="I35" s="92">
        <v>60966.67</v>
      </c>
      <c r="J35" s="93"/>
      <c r="K35" s="94">
        <f t="shared" si="1"/>
        <v>54870.002999999997</v>
      </c>
      <c r="L35" s="93">
        <v>113</v>
      </c>
    </row>
    <row r="36" spans="2:12" s="45" customFormat="1" ht="44" thickBot="1" x14ac:dyDescent="0.4">
      <c r="B36" s="130"/>
      <c r="C36" s="133"/>
      <c r="D36" s="130"/>
      <c r="E36" s="81" t="s">
        <v>93</v>
      </c>
      <c r="F36" s="82"/>
      <c r="G36" s="82"/>
      <c r="H36" s="91"/>
      <c r="I36" s="92">
        <v>60966.67</v>
      </c>
      <c r="J36" s="93"/>
      <c r="K36" s="94">
        <f t="shared" si="1"/>
        <v>54870.002999999997</v>
      </c>
      <c r="L36" s="93">
        <v>115</v>
      </c>
    </row>
    <row r="37" spans="2:12" s="45" customFormat="1" ht="44" thickBot="1" x14ac:dyDescent="0.4">
      <c r="B37" s="130"/>
      <c r="C37" s="133"/>
      <c r="D37" s="130"/>
      <c r="E37" s="81" t="s">
        <v>94</v>
      </c>
      <c r="F37" s="82"/>
      <c r="G37" s="82"/>
      <c r="H37" s="91"/>
      <c r="I37" s="92">
        <v>60966.67</v>
      </c>
      <c r="J37" s="93"/>
      <c r="K37" s="94">
        <f t="shared" si="1"/>
        <v>54870.002999999997</v>
      </c>
      <c r="L37" s="93">
        <v>117</v>
      </c>
    </row>
    <row r="38" spans="2:12" s="45" customFormat="1" ht="44" thickBot="1" x14ac:dyDescent="0.4">
      <c r="B38" s="130"/>
      <c r="C38" s="133"/>
      <c r="D38" s="130"/>
      <c r="E38" s="81" t="s">
        <v>95</v>
      </c>
      <c r="F38" s="82"/>
      <c r="G38" s="82"/>
      <c r="H38" s="91"/>
      <c r="I38" s="92">
        <v>60966.67</v>
      </c>
      <c r="J38" s="93"/>
      <c r="K38" s="94">
        <f t="shared" si="1"/>
        <v>54870.002999999997</v>
      </c>
      <c r="L38" s="93">
        <v>119</v>
      </c>
    </row>
    <row r="39" spans="2:12" s="45" customFormat="1" ht="44" thickBot="1" x14ac:dyDescent="0.4">
      <c r="B39" s="131"/>
      <c r="C39" s="134"/>
      <c r="D39" s="131"/>
      <c r="E39" s="81" t="s">
        <v>96</v>
      </c>
      <c r="F39" s="82"/>
      <c r="G39" s="82"/>
      <c r="H39" s="91"/>
      <c r="I39" s="92">
        <v>30483.34</v>
      </c>
      <c r="J39" s="93"/>
      <c r="K39" s="94">
        <f t="shared" si="1"/>
        <v>27435.006000000001</v>
      </c>
      <c r="L39" s="93">
        <v>121</v>
      </c>
    </row>
    <row r="40" spans="2:12" s="45" customFormat="1" ht="21.5" customHeight="1" thickBot="1" x14ac:dyDescent="0.4">
      <c r="B40" s="83"/>
      <c r="C40" s="84"/>
      <c r="D40" s="83"/>
      <c r="E40" s="85"/>
      <c r="F40" s="86"/>
      <c r="G40" s="86"/>
      <c r="H40" s="87"/>
      <c r="I40" s="88"/>
      <c r="J40" s="89"/>
      <c r="K40" s="90"/>
      <c r="L40" s="89"/>
    </row>
    <row r="41" spans="2:12" ht="18.5" x14ac:dyDescent="0.35">
      <c r="B41" s="6"/>
      <c r="C41" s="6"/>
      <c r="D41" s="57"/>
      <c r="E41" s="35"/>
      <c r="F41" s="13"/>
      <c r="G41" s="13"/>
      <c r="H41" s="11"/>
      <c r="I41" s="13"/>
      <c r="J41" s="13"/>
      <c r="K41" s="32"/>
      <c r="L41" s="13"/>
    </row>
    <row r="42" spans="2:12" ht="19" thickBot="1" x14ac:dyDescent="0.5">
      <c r="C42" s="125" t="s">
        <v>20</v>
      </c>
      <c r="D42" s="125"/>
      <c r="E42" s="125"/>
      <c r="F42" s="14"/>
      <c r="G42" s="51">
        <v>44740</v>
      </c>
      <c r="H42" s="50">
        <f>8*365</f>
        <v>2920</v>
      </c>
      <c r="I42" s="51">
        <f>+G42-H42</f>
        <v>41820</v>
      </c>
    </row>
    <row r="43" spans="2:12" ht="15" thickBot="1" x14ac:dyDescent="0.4">
      <c r="C43" s="17" t="s">
        <v>28</v>
      </c>
      <c r="D43" s="58">
        <v>1774155</v>
      </c>
      <c r="E43" s="77">
        <v>45035</v>
      </c>
      <c r="F43" s="78">
        <f>8*365</f>
        <v>2920</v>
      </c>
      <c r="G43" s="79">
        <f>+E43-F43</f>
        <v>42115</v>
      </c>
      <c r="H43" s="80"/>
    </row>
    <row r="44" spans="2:12" ht="15" thickBot="1" x14ac:dyDescent="0.4">
      <c r="C44" s="18" t="s">
        <v>13</v>
      </c>
      <c r="D44" s="59"/>
      <c r="E44" s="126" t="s">
        <v>61</v>
      </c>
      <c r="F44" s="127"/>
      <c r="G44" s="127"/>
      <c r="H44" s="128"/>
      <c r="I44" s="14"/>
    </row>
    <row r="45" spans="2:12" x14ac:dyDescent="0.35">
      <c r="C45" t="s">
        <v>29</v>
      </c>
      <c r="D45" s="60">
        <f>SUM(K14:K39)+K13</f>
        <v>4032945.0090000005</v>
      </c>
    </row>
    <row r="46" spans="2:12" x14ac:dyDescent="0.35">
      <c r="C46" t="s">
        <v>14</v>
      </c>
      <c r="D46" s="61">
        <f>+D45/D43</f>
        <v>2.2731638492690891</v>
      </c>
      <c r="E46" s="62"/>
      <c r="F46" s="14"/>
      <c r="H46" s="14"/>
    </row>
    <row r="48" spans="2:12" x14ac:dyDescent="0.35">
      <c r="E48" s="37" t="s">
        <v>21</v>
      </c>
      <c r="F48" s="19"/>
      <c r="G48" s="20">
        <v>95</v>
      </c>
    </row>
    <row r="49" spans="5:12" x14ac:dyDescent="0.35">
      <c r="E49" s="38"/>
      <c r="F49"/>
      <c r="G49"/>
    </row>
    <row r="50" spans="5:12" x14ac:dyDescent="0.35">
      <c r="E50" s="39" t="s">
        <v>22</v>
      </c>
      <c r="F50" s="21"/>
      <c r="G50" s="52">
        <v>1771652</v>
      </c>
    </row>
    <row r="51" spans="5:12" x14ac:dyDescent="0.35">
      <c r="E51" s="38"/>
      <c r="F51"/>
      <c r="G51"/>
    </row>
    <row r="52" spans="5:12" x14ac:dyDescent="0.35">
      <c r="E52" s="39" t="s">
        <v>23</v>
      </c>
      <c r="F52" s="22">
        <f>+SYT!F24</f>
        <v>1755840</v>
      </c>
      <c r="G52" s="53"/>
    </row>
    <row r="53" spans="5:12" ht="15" thickBot="1" x14ac:dyDescent="0.4">
      <c r="E53" s="38"/>
      <c r="F53"/>
      <c r="G53"/>
    </row>
    <row r="54" spans="5:12" ht="19" thickBot="1" x14ac:dyDescent="0.5">
      <c r="E54" s="40" t="s">
        <v>24</v>
      </c>
      <c r="F54" s="99">
        <f>0.2*(F52/G50*100)+G48*0.8</f>
        <v>95.821499933395501</v>
      </c>
      <c r="G54" s="24"/>
    </row>
    <row r="56" spans="5:12" x14ac:dyDescent="0.35">
      <c r="E56" s="38"/>
      <c r="F56"/>
      <c r="G56"/>
      <c r="H56"/>
      <c r="I56"/>
      <c r="J56"/>
      <c r="K56"/>
      <c r="L56"/>
    </row>
    <row r="57" spans="5:12" x14ac:dyDescent="0.35">
      <c r="E57" s="38"/>
      <c r="F57" s="101"/>
      <c r="G57"/>
      <c r="H57"/>
      <c r="I57"/>
      <c r="J57"/>
      <c r="K57"/>
      <c r="L57"/>
    </row>
    <row r="58" spans="5:12" x14ac:dyDescent="0.35">
      <c r="E58" s="38"/>
      <c r="F58"/>
      <c r="G58"/>
      <c r="H58"/>
      <c r="I58"/>
      <c r="J58"/>
      <c r="K58"/>
      <c r="L58"/>
    </row>
    <row r="59" spans="5:12" x14ac:dyDescent="0.35">
      <c r="E59" s="38"/>
      <c r="F59"/>
      <c r="G59"/>
      <c r="H59"/>
      <c r="I59"/>
      <c r="J59"/>
      <c r="K59"/>
      <c r="L59"/>
    </row>
    <row r="60" spans="5:12" x14ac:dyDescent="0.35">
      <c r="E60" s="38"/>
      <c r="F60"/>
      <c r="G60"/>
      <c r="H60"/>
      <c r="I60"/>
      <c r="J60"/>
      <c r="K60"/>
      <c r="L60"/>
    </row>
  </sheetData>
  <mergeCells count="6">
    <mergeCell ref="E2:L2"/>
    <mergeCell ref="B4:B39"/>
    <mergeCell ref="C4:C39"/>
    <mergeCell ref="D4:D39"/>
    <mergeCell ref="E44:H44"/>
    <mergeCell ref="C42:E4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K18"/>
  <sheetViews>
    <sheetView workbookViewId="0">
      <selection activeCell="C3" sqref="C3"/>
    </sheetView>
  </sheetViews>
  <sheetFormatPr baseColWidth="10" defaultColWidth="11.453125" defaultRowHeight="14.5" x14ac:dyDescent="0.35"/>
  <cols>
    <col min="1" max="2" width="11.453125" style="68"/>
    <col min="3" max="3" width="16.54296875" style="69" customWidth="1"/>
    <col min="4" max="4" width="35.7265625" style="69" customWidth="1"/>
    <col min="5" max="5" width="27" style="69" bestFit="1" customWidth="1"/>
    <col min="6" max="6" width="17.54296875" style="69" customWidth="1"/>
    <col min="7" max="7" width="14.7265625" style="69" customWidth="1"/>
    <col min="8" max="8" width="11.7265625" style="69" customWidth="1"/>
    <col min="9" max="9" width="11.1796875" style="69" customWidth="1"/>
    <col min="10" max="10" width="24" style="69" customWidth="1"/>
    <col min="11" max="11" width="11.453125" style="69"/>
    <col min="12" max="16384" width="11.453125" style="68"/>
  </cols>
  <sheetData>
    <row r="3" spans="3:10" x14ac:dyDescent="0.35">
      <c r="C3" s="67" t="s">
        <v>124</v>
      </c>
      <c r="D3" s="68"/>
      <c r="E3" s="68"/>
    </row>
    <row r="4" spans="3:10" ht="15" thickBot="1" x14ac:dyDescent="0.4"/>
    <row r="5" spans="3:10" ht="73" thickBot="1" x14ac:dyDescent="0.4">
      <c r="C5" s="135" t="s">
        <v>30</v>
      </c>
      <c r="D5" s="70" t="s">
        <v>101</v>
      </c>
      <c r="E5" s="71" t="s">
        <v>131</v>
      </c>
    </row>
    <row r="6" spans="3:10" ht="15" thickBot="1" x14ac:dyDescent="0.4">
      <c r="C6" s="135"/>
      <c r="D6" s="71" t="s">
        <v>31</v>
      </c>
      <c r="E6" s="72" t="s">
        <v>138</v>
      </c>
    </row>
    <row r="7" spans="3:10" ht="58.5" thickBot="1" x14ac:dyDescent="0.4">
      <c r="C7" s="70" t="s">
        <v>32</v>
      </c>
      <c r="D7" s="70" t="s">
        <v>103</v>
      </c>
      <c r="E7" s="71" t="s">
        <v>136</v>
      </c>
    </row>
    <row r="8" spans="3:10" ht="87.5" thickBot="1" x14ac:dyDescent="0.4">
      <c r="C8" s="70" t="s">
        <v>33</v>
      </c>
      <c r="D8" s="70" t="s">
        <v>102</v>
      </c>
      <c r="E8" s="100" t="s">
        <v>160</v>
      </c>
    </row>
    <row r="9" spans="3:10" ht="15" thickBot="1" x14ac:dyDescent="0.4"/>
    <row r="10" spans="3:10" ht="29.5" thickBot="1" x14ac:dyDescent="0.4">
      <c r="C10" s="71" t="s">
        <v>3</v>
      </c>
      <c r="D10" s="71" t="s">
        <v>34</v>
      </c>
      <c r="E10" s="73" t="s">
        <v>35</v>
      </c>
      <c r="F10" s="71" t="s">
        <v>7</v>
      </c>
      <c r="G10" s="71" t="s">
        <v>8</v>
      </c>
      <c r="H10" s="71" t="s">
        <v>36</v>
      </c>
      <c r="I10" s="71" t="s">
        <v>10</v>
      </c>
      <c r="J10" s="71" t="s">
        <v>17</v>
      </c>
    </row>
    <row r="11" spans="3:10" ht="29.5" thickBot="1" x14ac:dyDescent="0.4">
      <c r="C11" s="71">
        <v>1</v>
      </c>
      <c r="D11" s="71" t="s">
        <v>39</v>
      </c>
      <c r="E11" s="71" t="s">
        <v>132</v>
      </c>
      <c r="F11" s="74">
        <v>35309</v>
      </c>
      <c r="G11" s="74">
        <v>39724</v>
      </c>
      <c r="H11" s="75">
        <f t="shared" ref="H11:H17" si="0">(G11-F11)/365</f>
        <v>12.095890410958905</v>
      </c>
      <c r="I11" s="71">
        <v>285</v>
      </c>
      <c r="J11" s="71" t="s">
        <v>134</v>
      </c>
    </row>
    <row r="12" spans="3:10" ht="15" thickBot="1" x14ac:dyDescent="0.4">
      <c r="C12" s="71">
        <v>2</v>
      </c>
      <c r="D12" s="71" t="s">
        <v>39</v>
      </c>
      <c r="E12" s="71" t="s">
        <v>133</v>
      </c>
      <c r="F12" s="74">
        <v>39734</v>
      </c>
      <c r="G12" s="74">
        <v>40633</v>
      </c>
      <c r="H12" s="75">
        <f t="shared" si="0"/>
        <v>2.463013698630137</v>
      </c>
      <c r="I12" s="71">
        <v>284</v>
      </c>
      <c r="J12" s="71" t="s">
        <v>135</v>
      </c>
    </row>
    <row r="13" spans="3:10" ht="15" thickBot="1" x14ac:dyDescent="0.4">
      <c r="C13" s="71"/>
      <c r="D13" s="71"/>
      <c r="E13" s="73"/>
      <c r="F13" s="74"/>
      <c r="G13" s="74"/>
      <c r="H13" s="75">
        <f t="shared" si="0"/>
        <v>0</v>
      </c>
      <c r="I13" s="71"/>
      <c r="J13" s="71"/>
    </row>
    <row r="14" spans="3:10" ht="15" thickBot="1" x14ac:dyDescent="0.4">
      <c r="C14" s="71"/>
      <c r="D14" s="71"/>
      <c r="E14" s="73"/>
      <c r="F14" s="74"/>
      <c r="G14" s="74"/>
      <c r="H14" s="75">
        <f t="shared" si="0"/>
        <v>0</v>
      </c>
      <c r="I14" s="71"/>
      <c r="J14" s="70"/>
    </row>
    <row r="15" spans="3:10" ht="15" thickBot="1" x14ac:dyDescent="0.4">
      <c r="C15" s="71"/>
      <c r="D15" s="70"/>
      <c r="E15" s="70"/>
      <c r="F15" s="74"/>
      <c r="G15" s="74"/>
      <c r="H15" s="75">
        <f t="shared" si="0"/>
        <v>0</v>
      </c>
      <c r="I15" s="71"/>
      <c r="J15" s="70"/>
    </row>
    <row r="16" spans="3:10" ht="15" thickBot="1" x14ac:dyDescent="0.4">
      <c r="C16" s="71"/>
      <c r="D16" s="70"/>
      <c r="E16" s="76"/>
      <c r="F16" s="74"/>
      <c r="G16" s="74"/>
      <c r="H16" s="75">
        <f t="shared" si="0"/>
        <v>0</v>
      </c>
      <c r="I16" s="71"/>
      <c r="J16" s="70"/>
    </row>
    <row r="17" spans="3:10" ht="15" thickBot="1" x14ac:dyDescent="0.4">
      <c r="C17" s="71"/>
      <c r="D17" s="70"/>
      <c r="E17" s="70"/>
      <c r="F17" s="74"/>
      <c r="G17" s="74"/>
      <c r="H17" s="75">
        <f t="shared" si="0"/>
        <v>0</v>
      </c>
      <c r="I17" s="71"/>
      <c r="J17" s="70"/>
    </row>
    <row r="18" spans="3:10" ht="15" thickBot="1" x14ac:dyDescent="0.4">
      <c r="H18" s="75">
        <f>SUM(H11:H17)</f>
        <v>14.558904109589042</v>
      </c>
    </row>
  </sheetData>
  <mergeCells count="1">
    <mergeCell ref="C5:C6"/>
  </mergeCells>
  <pageMargins left="0.7" right="0.7" top="0.75" bottom="0.75" header="0.3" footer="0.3"/>
  <pageSetup paperSize="9"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K18"/>
  <sheetViews>
    <sheetView workbookViewId="0">
      <selection activeCell="C3" sqref="C3"/>
    </sheetView>
  </sheetViews>
  <sheetFormatPr baseColWidth="10" defaultColWidth="11.453125" defaultRowHeight="14.5" x14ac:dyDescent="0.35"/>
  <cols>
    <col min="1" max="2" width="11.453125" style="68"/>
    <col min="3" max="3" width="16.54296875" style="69" customWidth="1"/>
    <col min="4" max="4" width="35.7265625" style="69" customWidth="1"/>
    <col min="5" max="5" width="27" style="69" bestFit="1" customWidth="1"/>
    <col min="6" max="6" width="17.54296875" style="69" customWidth="1"/>
    <col min="7" max="7" width="14.7265625" style="69" customWidth="1"/>
    <col min="8" max="8" width="11.7265625" style="69" customWidth="1"/>
    <col min="9" max="9" width="11.1796875" style="69" customWidth="1"/>
    <col min="10" max="10" width="24" style="69" customWidth="1"/>
    <col min="11" max="11" width="11.453125" style="69"/>
    <col min="12" max="16384" width="11.453125" style="68"/>
  </cols>
  <sheetData>
    <row r="3" spans="3:10" x14ac:dyDescent="0.35">
      <c r="C3" s="67" t="s">
        <v>125</v>
      </c>
      <c r="D3" s="68"/>
      <c r="E3" s="68"/>
    </row>
    <row r="4" spans="3:10" ht="15" thickBot="1" x14ac:dyDescent="0.4"/>
    <row r="5" spans="3:10" ht="73" thickBot="1" x14ac:dyDescent="0.4">
      <c r="C5" s="135" t="s">
        <v>30</v>
      </c>
      <c r="D5" s="70" t="s">
        <v>101</v>
      </c>
      <c r="E5" s="71" t="s">
        <v>137</v>
      </c>
    </row>
    <row r="6" spans="3:10" ht="15" thickBot="1" x14ac:dyDescent="0.4">
      <c r="C6" s="135"/>
      <c r="D6" s="71" t="s">
        <v>31</v>
      </c>
      <c r="E6" s="72" t="s">
        <v>139</v>
      </c>
    </row>
    <row r="7" spans="3:10" ht="73" thickBot="1" x14ac:dyDescent="0.4">
      <c r="C7" s="70" t="s">
        <v>32</v>
      </c>
      <c r="D7" s="70" t="s">
        <v>105</v>
      </c>
      <c r="E7" s="71" t="s">
        <v>145</v>
      </c>
    </row>
    <row r="8" spans="3:10" ht="87.5" thickBot="1" x14ac:dyDescent="0.4">
      <c r="C8" s="70" t="s">
        <v>33</v>
      </c>
      <c r="D8" s="70" t="s">
        <v>104</v>
      </c>
      <c r="E8" s="100" t="s">
        <v>140</v>
      </c>
    </row>
    <row r="9" spans="3:10" ht="15" thickBot="1" x14ac:dyDescent="0.4"/>
    <row r="10" spans="3:10" ht="29.5" thickBot="1" x14ac:dyDescent="0.4">
      <c r="C10" s="71" t="s">
        <v>3</v>
      </c>
      <c r="D10" s="71" t="s">
        <v>34</v>
      </c>
      <c r="E10" s="73" t="s">
        <v>35</v>
      </c>
      <c r="F10" s="71" t="s">
        <v>7</v>
      </c>
      <c r="G10" s="71" t="s">
        <v>8</v>
      </c>
      <c r="H10" s="71" t="s">
        <v>36</v>
      </c>
      <c r="I10" s="71" t="s">
        <v>10</v>
      </c>
      <c r="J10" s="71" t="s">
        <v>17</v>
      </c>
    </row>
    <row r="11" spans="3:10" ht="15" thickBot="1" x14ac:dyDescent="0.4">
      <c r="C11" s="71">
        <v>1</v>
      </c>
      <c r="D11" s="71" t="s">
        <v>39</v>
      </c>
      <c r="E11" s="71" t="s">
        <v>141</v>
      </c>
      <c r="F11" s="74">
        <v>39600</v>
      </c>
      <c r="G11" s="74">
        <v>42098</v>
      </c>
      <c r="H11" s="75">
        <f t="shared" ref="H11:H17" si="0">(G11-F11)/365</f>
        <v>6.8438356164383558</v>
      </c>
      <c r="I11" s="71">
        <v>304</v>
      </c>
      <c r="J11" s="71" t="s">
        <v>142</v>
      </c>
    </row>
    <row r="12" spans="3:10" ht="29.5" thickBot="1" x14ac:dyDescent="0.4">
      <c r="C12" s="71">
        <v>2</v>
      </c>
      <c r="D12" s="71" t="s">
        <v>39</v>
      </c>
      <c r="E12" s="71" t="s">
        <v>144</v>
      </c>
      <c r="F12" s="74">
        <v>42100</v>
      </c>
      <c r="G12" s="74">
        <v>43982</v>
      </c>
      <c r="H12" s="75">
        <f t="shared" si="0"/>
        <v>5.1561643835616442</v>
      </c>
      <c r="I12" s="71">
        <v>303</v>
      </c>
      <c r="J12" s="71" t="s">
        <v>143</v>
      </c>
    </row>
    <row r="13" spans="3:10" ht="15" thickBot="1" x14ac:dyDescent="0.4">
      <c r="C13" s="71"/>
      <c r="D13" s="71"/>
      <c r="E13" s="73"/>
      <c r="F13" s="74"/>
      <c r="G13" s="74"/>
      <c r="H13" s="75">
        <f t="shared" si="0"/>
        <v>0</v>
      </c>
      <c r="I13" s="71"/>
      <c r="J13" s="71"/>
    </row>
    <row r="14" spans="3:10" ht="15" thickBot="1" x14ac:dyDescent="0.4">
      <c r="C14" s="71"/>
      <c r="D14" s="71"/>
      <c r="E14" s="73"/>
      <c r="F14" s="74"/>
      <c r="G14" s="74"/>
      <c r="H14" s="75">
        <f t="shared" si="0"/>
        <v>0</v>
      </c>
      <c r="I14" s="71"/>
      <c r="J14" s="70"/>
    </row>
    <row r="15" spans="3:10" ht="15" thickBot="1" x14ac:dyDescent="0.4">
      <c r="C15" s="71"/>
      <c r="D15" s="70"/>
      <c r="E15" s="70"/>
      <c r="F15" s="74"/>
      <c r="G15" s="74"/>
      <c r="H15" s="75">
        <f t="shared" si="0"/>
        <v>0</v>
      </c>
      <c r="I15" s="71"/>
      <c r="J15" s="70"/>
    </row>
    <row r="16" spans="3:10" ht="15" thickBot="1" x14ac:dyDescent="0.4">
      <c r="C16" s="71"/>
      <c r="D16" s="70"/>
      <c r="E16" s="76"/>
      <c r="F16" s="74"/>
      <c r="G16" s="74"/>
      <c r="H16" s="75">
        <f t="shared" si="0"/>
        <v>0</v>
      </c>
      <c r="I16" s="71"/>
      <c r="J16" s="70"/>
    </row>
    <row r="17" spans="3:10" ht="15" thickBot="1" x14ac:dyDescent="0.4">
      <c r="C17" s="71"/>
      <c r="D17" s="70"/>
      <c r="E17" s="70"/>
      <c r="F17" s="74"/>
      <c r="G17" s="74"/>
      <c r="H17" s="75">
        <f t="shared" si="0"/>
        <v>0</v>
      </c>
      <c r="I17" s="71"/>
      <c r="J17" s="70"/>
    </row>
    <row r="18" spans="3:10" ht="15" thickBot="1" x14ac:dyDescent="0.4">
      <c r="H18" s="75">
        <f>SUM(H11:H17)</f>
        <v>12</v>
      </c>
    </row>
  </sheetData>
  <mergeCells count="1">
    <mergeCell ref="C5:C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K18"/>
  <sheetViews>
    <sheetView topLeftCell="B1" workbookViewId="0">
      <selection activeCell="C3" sqref="C3"/>
    </sheetView>
  </sheetViews>
  <sheetFormatPr baseColWidth="10" defaultColWidth="11.453125" defaultRowHeight="14.5" x14ac:dyDescent="0.35"/>
  <cols>
    <col min="1" max="2" width="11.453125" style="68"/>
    <col min="3" max="3" width="16.54296875" style="69" customWidth="1"/>
    <col min="4" max="4" width="35.7265625" style="69" customWidth="1"/>
    <col min="5" max="5" width="27" style="69" bestFit="1" customWidth="1"/>
    <col min="6" max="6" width="17.54296875" style="69" customWidth="1"/>
    <col min="7" max="7" width="14.7265625" style="69" customWidth="1"/>
    <col min="8" max="8" width="11.7265625" style="69" customWidth="1"/>
    <col min="9" max="9" width="11.1796875" style="69" customWidth="1"/>
    <col min="10" max="10" width="24" style="69" customWidth="1"/>
    <col min="11" max="11" width="11.453125" style="69"/>
    <col min="12" max="16384" width="11.453125" style="68"/>
  </cols>
  <sheetData>
    <row r="3" spans="3:10" x14ac:dyDescent="0.35">
      <c r="C3" s="67" t="s">
        <v>147</v>
      </c>
      <c r="D3" s="68"/>
      <c r="E3" s="68"/>
    </row>
    <row r="4" spans="3:10" ht="15" thickBot="1" x14ac:dyDescent="0.4"/>
    <row r="5" spans="3:10" ht="58.5" thickBot="1" x14ac:dyDescent="0.4">
      <c r="C5" s="135" t="s">
        <v>30</v>
      </c>
      <c r="D5" s="70" t="s">
        <v>106</v>
      </c>
      <c r="E5" s="71" t="s">
        <v>131</v>
      </c>
    </row>
    <row r="6" spans="3:10" ht="15" thickBot="1" x14ac:dyDescent="0.4">
      <c r="C6" s="135"/>
      <c r="D6" s="71" t="s">
        <v>31</v>
      </c>
      <c r="E6" s="72" t="s">
        <v>146</v>
      </c>
    </row>
    <row r="7" spans="3:10" ht="73" thickBot="1" x14ac:dyDescent="0.4">
      <c r="C7" s="70" t="s">
        <v>32</v>
      </c>
      <c r="D7" s="70" t="s">
        <v>108</v>
      </c>
      <c r="E7" s="71" t="s">
        <v>150</v>
      </c>
    </row>
    <row r="8" spans="3:10" ht="102" thickBot="1" x14ac:dyDescent="0.4">
      <c r="C8" s="70" t="s">
        <v>33</v>
      </c>
      <c r="D8" s="70" t="s">
        <v>107</v>
      </c>
      <c r="E8" s="71" t="s">
        <v>148</v>
      </c>
    </row>
    <row r="9" spans="3:10" ht="15" thickBot="1" x14ac:dyDescent="0.4"/>
    <row r="10" spans="3:10" ht="29.5" thickBot="1" x14ac:dyDescent="0.4">
      <c r="C10" s="71" t="s">
        <v>3</v>
      </c>
      <c r="D10" s="71" t="s">
        <v>34</v>
      </c>
      <c r="E10" s="73" t="s">
        <v>35</v>
      </c>
      <c r="F10" s="71" t="s">
        <v>7</v>
      </c>
      <c r="G10" s="71" t="s">
        <v>8</v>
      </c>
      <c r="H10" s="71" t="s">
        <v>36</v>
      </c>
      <c r="I10" s="71" t="s">
        <v>10</v>
      </c>
      <c r="J10" s="71" t="s">
        <v>17</v>
      </c>
    </row>
    <row r="11" spans="3:10" ht="29.5" thickBot="1" x14ac:dyDescent="0.4">
      <c r="C11" s="71">
        <v>1</v>
      </c>
      <c r="D11" s="71" t="s">
        <v>39</v>
      </c>
      <c r="E11" s="71" t="s">
        <v>149</v>
      </c>
      <c r="F11" s="74">
        <v>36823</v>
      </c>
      <c r="G11" s="74">
        <v>44439</v>
      </c>
      <c r="H11" s="75">
        <f t="shared" ref="H11:H17" si="0">(G11-F11)/365</f>
        <v>20.865753424657534</v>
      </c>
      <c r="I11" s="71">
        <v>323</v>
      </c>
      <c r="J11" s="71" t="s">
        <v>135</v>
      </c>
    </row>
    <row r="12" spans="3:10" ht="15" thickBot="1" x14ac:dyDescent="0.4">
      <c r="C12" s="71">
        <v>2</v>
      </c>
      <c r="D12" s="71"/>
      <c r="E12" s="71"/>
      <c r="F12" s="74"/>
      <c r="G12" s="74"/>
      <c r="H12" s="75">
        <f t="shared" si="0"/>
        <v>0</v>
      </c>
      <c r="I12" s="71"/>
      <c r="J12" s="71"/>
    </row>
    <row r="13" spans="3:10" ht="15" thickBot="1" x14ac:dyDescent="0.4">
      <c r="C13" s="71"/>
      <c r="D13" s="71"/>
      <c r="E13" s="73"/>
      <c r="F13" s="74"/>
      <c r="G13" s="74"/>
      <c r="H13" s="75">
        <f t="shared" si="0"/>
        <v>0</v>
      </c>
      <c r="I13" s="71"/>
      <c r="J13" s="71"/>
    </row>
    <row r="14" spans="3:10" ht="15" thickBot="1" x14ac:dyDescent="0.4">
      <c r="C14" s="71"/>
      <c r="D14" s="71"/>
      <c r="E14" s="73"/>
      <c r="F14" s="74"/>
      <c r="G14" s="74"/>
      <c r="H14" s="75">
        <f t="shared" si="0"/>
        <v>0</v>
      </c>
      <c r="I14" s="71"/>
      <c r="J14" s="70"/>
    </row>
    <row r="15" spans="3:10" ht="15" thickBot="1" x14ac:dyDescent="0.4">
      <c r="C15" s="71"/>
      <c r="D15" s="70"/>
      <c r="E15" s="70"/>
      <c r="F15" s="74"/>
      <c r="G15" s="74"/>
      <c r="H15" s="75">
        <f t="shared" si="0"/>
        <v>0</v>
      </c>
      <c r="I15" s="71"/>
      <c r="J15" s="70"/>
    </row>
    <row r="16" spans="3:10" ht="15" thickBot="1" x14ac:dyDescent="0.4">
      <c r="C16" s="71"/>
      <c r="D16" s="70"/>
      <c r="E16" s="76"/>
      <c r="F16" s="74"/>
      <c r="G16" s="74"/>
      <c r="H16" s="75">
        <f t="shared" si="0"/>
        <v>0</v>
      </c>
      <c r="I16" s="71"/>
      <c r="J16" s="70"/>
    </row>
    <row r="17" spans="3:10" ht="15" thickBot="1" x14ac:dyDescent="0.4">
      <c r="C17" s="71"/>
      <c r="D17" s="70"/>
      <c r="E17" s="70"/>
      <c r="F17" s="74"/>
      <c r="G17" s="74"/>
      <c r="H17" s="75">
        <f t="shared" si="0"/>
        <v>0</v>
      </c>
      <c r="I17" s="71"/>
      <c r="J17" s="70"/>
    </row>
    <row r="18" spans="3:10" ht="15" thickBot="1" x14ac:dyDescent="0.4">
      <c r="H18" s="75">
        <f>SUM(H11:H17)</f>
        <v>20.865753424657534</v>
      </c>
    </row>
  </sheetData>
  <mergeCells count="1">
    <mergeCell ref="C5:C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K18"/>
  <sheetViews>
    <sheetView workbookViewId="0">
      <selection activeCell="C3" sqref="C3"/>
    </sheetView>
  </sheetViews>
  <sheetFormatPr baseColWidth="10" defaultColWidth="11.453125" defaultRowHeight="14.5" x14ac:dyDescent="0.35"/>
  <cols>
    <col min="1" max="2" width="11.453125" style="68"/>
    <col min="3" max="3" width="16.54296875" style="69" customWidth="1"/>
    <col min="4" max="4" width="35.7265625" style="69" customWidth="1"/>
    <col min="5" max="5" width="27" style="69" bestFit="1" customWidth="1"/>
    <col min="6" max="6" width="17.54296875" style="69" customWidth="1"/>
    <col min="7" max="7" width="14.7265625" style="69" customWidth="1"/>
    <col min="8" max="8" width="11.7265625" style="69" customWidth="1"/>
    <col min="9" max="9" width="11.1796875" style="69" customWidth="1"/>
    <col min="10" max="10" width="24" style="69" customWidth="1"/>
    <col min="11" max="11" width="11.453125" style="69"/>
    <col min="12" max="16384" width="11.453125" style="68"/>
  </cols>
  <sheetData>
    <row r="3" spans="3:10" x14ac:dyDescent="0.35">
      <c r="C3" s="67" t="s">
        <v>126</v>
      </c>
      <c r="D3" s="68"/>
      <c r="E3" s="68"/>
    </row>
    <row r="4" spans="3:10" ht="15" thickBot="1" x14ac:dyDescent="0.4"/>
    <row r="5" spans="3:10" ht="145.5" thickBot="1" x14ac:dyDescent="0.4">
      <c r="C5" s="135" t="s">
        <v>30</v>
      </c>
      <c r="D5" s="70" t="s">
        <v>109</v>
      </c>
      <c r="E5" s="71" t="s">
        <v>151</v>
      </c>
    </row>
    <row r="6" spans="3:10" ht="15" thickBot="1" x14ac:dyDescent="0.4">
      <c r="C6" s="135"/>
      <c r="D6" s="71" t="s">
        <v>31</v>
      </c>
      <c r="E6" s="72" t="s">
        <v>152</v>
      </c>
    </row>
    <row r="7" spans="3:10" ht="29.5" thickBot="1" x14ac:dyDescent="0.4">
      <c r="C7" s="70" t="s">
        <v>32</v>
      </c>
      <c r="D7" s="70" t="s">
        <v>111</v>
      </c>
      <c r="E7" s="71" t="s">
        <v>158</v>
      </c>
    </row>
    <row r="8" spans="3:10" ht="102" thickBot="1" x14ac:dyDescent="0.4">
      <c r="C8" s="70" t="s">
        <v>33</v>
      </c>
      <c r="D8" s="70" t="s">
        <v>110</v>
      </c>
      <c r="E8" s="71" t="s">
        <v>153</v>
      </c>
    </row>
    <row r="9" spans="3:10" ht="15" thickBot="1" x14ac:dyDescent="0.4"/>
    <row r="10" spans="3:10" ht="29.5" thickBot="1" x14ac:dyDescent="0.4">
      <c r="C10" s="71" t="s">
        <v>3</v>
      </c>
      <c r="D10" s="71" t="s">
        <v>34</v>
      </c>
      <c r="E10" s="73" t="s">
        <v>35</v>
      </c>
      <c r="F10" s="71" t="s">
        <v>7</v>
      </c>
      <c r="G10" s="71" t="s">
        <v>8</v>
      </c>
      <c r="H10" s="71" t="s">
        <v>36</v>
      </c>
      <c r="I10" s="71" t="s">
        <v>10</v>
      </c>
      <c r="J10" s="71" t="s">
        <v>17</v>
      </c>
    </row>
    <row r="11" spans="3:10" ht="116.5" thickBot="1" x14ac:dyDescent="0.4">
      <c r="C11" s="71">
        <v>1</v>
      </c>
      <c r="D11" s="71" t="s">
        <v>38</v>
      </c>
      <c r="E11" s="71" t="s">
        <v>154</v>
      </c>
      <c r="F11" s="74">
        <v>30251</v>
      </c>
      <c r="G11" s="74">
        <v>33452</v>
      </c>
      <c r="H11" s="75">
        <f t="shared" ref="H11:H17" si="0">(G11-F11)/365</f>
        <v>8.7698630136986306</v>
      </c>
      <c r="I11" s="71">
        <v>347</v>
      </c>
      <c r="J11" s="71" t="s">
        <v>155</v>
      </c>
    </row>
    <row r="12" spans="3:10" ht="116.5" thickBot="1" x14ac:dyDescent="0.4">
      <c r="C12" s="71">
        <v>2</v>
      </c>
      <c r="D12" s="71" t="s">
        <v>39</v>
      </c>
      <c r="E12" s="71" t="s">
        <v>156</v>
      </c>
      <c r="F12" s="74">
        <v>34212</v>
      </c>
      <c r="G12" s="74">
        <v>35185</v>
      </c>
      <c r="H12" s="75">
        <f t="shared" si="0"/>
        <v>2.6657534246575341</v>
      </c>
      <c r="I12" s="71">
        <v>345</v>
      </c>
      <c r="J12" s="71" t="s">
        <v>157</v>
      </c>
    </row>
    <row r="13" spans="3:10" ht="15" thickBot="1" x14ac:dyDescent="0.4">
      <c r="C13" s="71"/>
      <c r="D13" s="71"/>
      <c r="E13" s="73"/>
      <c r="F13" s="74"/>
      <c r="G13" s="74"/>
      <c r="H13" s="75">
        <f t="shared" si="0"/>
        <v>0</v>
      </c>
      <c r="I13" s="71"/>
      <c r="J13" s="71"/>
    </row>
    <row r="14" spans="3:10" ht="15" thickBot="1" x14ac:dyDescent="0.4">
      <c r="C14" s="71"/>
      <c r="D14" s="71"/>
      <c r="E14" s="73"/>
      <c r="F14" s="74"/>
      <c r="G14" s="74"/>
      <c r="H14" s="75">
        <f t="shared" si="0"/>
        <v>0</v>
      </c>
      <c r="I14" s="71"/>
      <c r="J14" s="70"/>
    </row>
    <row r="15" spans="3:10" ht="15" thickBot="1" x14ac:dyDescent="0.4">
      <c r="C15" s="71"/>
      <c r="D15" s="70"/>
      <c r="E15" s="70"/>
      <c r="F15" s="74"/>
      <c r="G15" s="74"/>
      <c r="H15" s="75">
        <f t="shared" si="0"/>
        <v>0</v>
      </c>
      <c r="I15" s="71"/>
      <c r="J15" s="70"/>
    </row>
    <row r="16" spans="3:10" ht="15" thickBot="1" x14ac:dyDescent="0.4">
      <c r="C16" s="71"/>
      <c r="D16" s="70"/>
      <c r="E16" s="76"/>
      <c r="F16" s="74"/>
      <c r="G16" s="74"/>
      <c r="H16" s="75">
        <f t="shared" si="0"/>
        <v>0</v>
      </c>
      <c r="I16" s="71"/>
      <c r="J16" s="70"/>
    </row>
    <row r="17" spans="3:10" ht="15" thickBot="1" x14ac:dyDescent="0.4">
      <c r="C17" s="71"/>
      <c r="D17" s="70"/>
      <c r="E17" s="70"/>
      <c r="F17" s="74"/>
      <c r="G17" s="74"/>
      <c r="H17" s="75">
        <f t="shared" si="0"/>
        <v>0</v>
      </c>
      <c r="I17" s="71"/>
      <c r="J17" s="70"/>
    </row>
    <row r="18" spans="3:10" ht="15" thickBot="1" x14ac:dyDescent="0.4">
      <c r="H18" s="75">
        <f>SUM(H11:H17)</f>
        <v>11.435616438356165</v>
      </c>
    </row>
  </sheetData>
  <mergeCells count="1">
    <mergeCell ref="C5:C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K18"/>
  <sheetViews>
    <sheetView workbookViewId="0">
      <selection activeCell="C3" sqref="C3"/>
    </sheetView>
  </sheetViews>
  <sheetFormatPr baseColWidth="10" defaultColWidth="11.453125" defaultRowHeight="14.5" x14ac:dyDescent="0.35"/>
  <cols>
    <col min="1" max="2" width="11.453125" style="68"/>
    <col min="3" max="3" width="16.54296875" style="69" customWidth="1"/>
    <col min="4" max="4" width="35.7265625" style="69" customWidth="1"/>
    <col min="5" max="5" width="27" style="69" bestFit="1" customWidth="1"/>
    <col min="6" max="6" width="17.54296875" style="69" customWidth="1"/>
    <col min="7" max="7" width="14.7265625" style="69" customWidth="1"/>
    <col min="8" max="8" width="11.7265625" style="69" customWidth="1"/>
    <col min="9" max="9" width="11.1796875" style="69" customWidth="1"/>
    <col min="10" max="10" width="24" style="69" customWidth="1"/>
    <col min="11" max="11" width="11.453125" style="69"/>
    <col min="12" max="16384" width="11.453125" style="68"/>
  </cols>
  <sheetData>
    <row r="3" spans="3:10" x14ac:dyDescent="0.35">
      <c r="C3" s="67" t="s">
        <v>127</v>
      </c>
      <c r="D3" s="68"/>
      <c r="E3" s="68"/>
    </row>
    <row r="4" spans="3:10" ht="15" thickBot="1" x14ac:dyDescent="0.4"/>
    <row r="5" spans="3:10" ht="73" thickBot="1" x14ac:dyDescent="0.4">
      <c r="C5" s="135" t="s">
        <v>30</v>
      </c>
      <c r="D5" s="70" t="s">
        <v>112</v>
      </c>
      <c r="E5" s="71" t="s">
        <v>137</v>
      </c>
    </row>
    <row r="6" spans="3:10" ht="15" thickBot="1" x14ac:dyDescent="0.4">
      <c r="C6" s="135"/>
      <c r="D6" s="71" t="s">
        <v>31</v>
      </c>
      <c r="E6" s="72" t="s">
        <v>159</v>
      </c>
    </row>
    <row r="7" spans="3:10" ht="73" thickBot="1" x14ac:dyDescent="0.4">
      <c r="C7" s="70" t="s">
        <v>32</v>
      </c>
      <c r="D7" s="70" t="s">
        <v>114</v>
      </c>
      <c r="E7" s="71" t="s">
        <v>163</v>
      </c>
    </row>
    <row r="8" spans="3:10" ht="87.5" thickBot="1" x14ac:dyDescent="0.4">
      <c r="C8" s="70" t="s">
        <v>33</v>
      </c>
      <c r="D8" s="70" t="s">
        <v>113</v>
      </c>
      <c r="E8" s="71" t="s">
        <v>161</v>
      </c>
    </row>
    <row r="9" spans="3:10" ht="15" thickBot="1" x14ac:dyDescent="0.4"/>
    <row r="10" spans="3:10" ht="29.5" thickBot="1" x14ac:dyDescent="0.4">
      <c r="C10" s="71" t="s">
        <v>3</v>
      </c>
      <c r="D10" s="71" t="s">
        <v>34</v>
      </c>
      <c r="E10" s="73" t="s">
        <v>35</v>
      </c>
      <c r="F10" s="71" t="s">
        <v>7</v>
      </c>
      <c r="G10" s="71" t="s">
        <v>8</v>
      </c>
      <c r="H10" s="71" t="s">
        <v>36</v>
      </c>
      <c r="I10" s="71" t="s">
        <v>10</v>
      </c>
      <c r="J10" s="71" t="s">
        <v>17</v>
      </c>
    </row>
    <row r="11" spans="3:10" ht="87.5" thickBot="1" x14ac:dyDescent="0.4">
      <c r="C11" s="71">
        <v>1</v>
      </c>
      <c r="D11" s="71" t="s">
        <v>39</v>
      </c>
      <c r="E11" s="71" t="s">
        <v>133</v>
      </c>
      <c r="F11" s="74">
        <v>32219</v>
      </c>
      <c r="G11" s="74">
        <v>40869</v>
      </c>
      <c r="H11" s="75">
        <f t="shared" ref="H11:H17" si="0">(G11-F11)/365</f>
        <v>23.698630136986303</v>
      </c>
      <c r="I11" s="71">
        <v>370</v>
      </c>
      <c r="J11" s="71" t="s">
        <v>162</v>
      </c>
    </row>
    <row r="12" spans="3:10" ht="15" thickBot="1" x14ac:dyDescent="0.4">
      <c r="C12" s="71">
        <v>2</v>
      </c>
      <c r="D12" s="71"/>
      <c r="E12" s="71"/>
      <c r="F12" s="74"/>
      <c r="G12" s="74"/>
      <c r="H12" s="75">
        <f t="shared" si="0"/>
        <v>0</v>
      </c>
      <c r="I12" s="71"/>
      <c r="J12" s="71"/>
    </row>
    <row r="13" spans="3:10" ht="15" thickBot="1" x14ac:dyDescent="0.4">
      <c r="C13" s="71"/>
      <c r="D13" s="71"/>
      <c r="E13" s="73"/>
      <c r="F13" s="74"/>
      <c r="G13" s="74"/>
      <c r="H13" s="75">
        <f t="shared" si="0"/>
        <v>0</v>
      </c>
      <c r="I13" s="71"/>
      <c r="J13" s="71"/>
    </row>
    <row r="14" spans="3:10" ht="15" thickBot="1" x14ac:dyDescent="0.4">
      <c r="C14" s="71"/>
      <c r="D14" s="71"/>
      <c r="E14" s="73"/>
      <c r="F14" s="74"/>
      <c r="G14" s="74"/>
      <c r="H14" s="75">
        <f t="shared" si="0"/>
        <v>0</v>
      </c>
      <c r="I14" s="71"/>
      <c r="J14" s="70"/>
    </row>
    <row r="15" spans="3:10" ht="15" thickBot="1" x14ac:dyDescent="0.4">
      <c r="C15" s="71"/>
      <c r="D15" s="70"/>
      <c r="E15" s="70"/>
      <c r="F15" s="74"/>
      <c r="G15" s="74"/>
      <c r="H15" s="75">
        <f t="shared" si="0"/>
        <v>0</v>
      </c>
      <c r="I15" s="71"/>
      <c r="J15" s="70"/>
    </row>
    <row r="16" spans="3:10" ht="15" thickBot="1" x14ac:dyDescent="0.4">
      <c r="C16" s="71"/>
      <c r="D16" s="70"/>
      <c r="E16" s="76"/>
      <c r="F16" s="74"/>
      <c r="G16" s="74"/>
      <c r="H16" s="75">
        <f t="shared" si="0"/>
        <v>0</v>
      </c>
      <c r="I16" s="71"/>
      <c r="J16" s="70"/>
    </row>
    <row r="17" spans="3:10" ht="15" thickBot="1" x14ac:dyDescent="0.4">
      <c r="C17" s="71"/>
      <c r="D17" s="70"/>
      <c r="E17" s="70"/>
      <c r="F17" s="74"/>
      <c r="G17" s="74"/>
      <c r="H17" s="75">
        <f t="shared" si="0"/>
        <v>0</v>
      </c>
      <c r="I17" s="71"/>
      <c r="J17" s="70"/>
    </row>
    <row r="18" spans="3:10" ht="15" thickBot="1" x14ac:dyDescent="0.4">
      <c r="H18" s="75">
        <f>SUM(H11:H17)</f>
        <v>23.698630136986303</v>
      </c>
    </row>
  </sheetData>
  <mergeCells count="1">
    <mergeCell ref="C5:C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K18"/>
  <sheetViews>
    <sheetView workbookViewId="0">
      <selection activeCell="C3" sqref="C3"/>
    </sheetView>
  </sheetViews>
  <sheetFormatPr baseColWidth="10" defaultColWidth="11.453125" defaultRowHeight="14.5" x14ac:dyDescent="0.35"/>
  <cols>
    <col min="1" max="2" width="11.453125" style="68"/>
    <col min="3" max="3" width="16.54296875" style="69" customWidth="1"/>
    <col min="4" max="4" width="35.7265625" style="69" customWidth="1"/>
    <col min="5" max="5" width="27" style="69" bestFit="1" customWidth="1"/>
    <col min="6" max="6" width="17.54296875" style="69" customWidth="1"/>
    <col min="7" max="7" width="14.7265625" style="69" customWidth="1"/>
    <col min="8" max="8" width="11.7265625" style="69" customWidth="1"/>
    <col min="9" max="9" width="11.1796875" style="69" customWidth="1"/>
    <col min="10" max="10" width="24" style="69" customWidth="1"/>
    <col min="11" max="11" width="11.453125" style="69"/>
    <col min="12" max="16384" width="11.453125" style="68"/>
  </cols>
  <sheetData>
    <row r="3" spans="3:10" x14ac:dyDescent="0.35">
      <c r="C3" s="67" t="s">
        <v>128</v>
      </c>
      <c r="D3" s="68"/>
      <c r="E3" s="68"/>
    </row>
    <row r="4" spans="3:10" ht="15" thickBot="1" x14ac:dyDescent="0.4"/>
    <row r="5" spans="3:10" ht="73" thickBot="1" x14ac:dyDescent="0.4">
      <c r="C5" s="135" t="s">
        <v>30</v>
      </c>
      <c r="D5" s="70" t="s">
        <v>112</v>
      </c>
      <c r="E5" s="71" t="s">
        <v>137</v>
      </c>
    </row>
    <row r="6" spans="3:10" ht="15" thickBot="1" x14ac:dyDescent="0.4">
      <c r="C6" s="135"/>
      <c r="D6" s="71" t="s">
        <v>31</v>
      </c>
      <c r="E6" s="72" t="s">
        <v>164</v>
      </c>
    </row>
    <row r="7" spans="3:10" ht="29.5" thickBot="1" x14ac:dyDescent="0.4">
      <c r="C7" s="70" t="s">
        <v>32</v>
      </c>
      <c r="D7" s="70" t="s">
        <v>116</v>
      </c>
      <c r="E7" s="71" t="s">
        <v>170</v>
      </c>
    </row>
    <row r="8" spans="3:10" ht="102" thickBot="1" x14ac:dyDescent="0.4">
      <c r="C8" s="70" t="s">
        <v>33</v>
      </c>
      <c r="D8" s="70" t="s">
        <v>115</v>
      </c>
      <c r="E8" s="71" t="s">
        <v>165</v>
      </c>
    </row>
    <row r="9" spans="3:10" ht="15" thickBot="1" x14ac:dyDescent="0.4"/>
    <row r="10" spans="3:10" ht="29.5" thickBot="1" x14ac:dyDescent="0.4">
      <c r="C10" s="71" t="s">
        <v>3</v>
      </c>
      <c r="D10" s="71" t="s">
        <v>34</v>
      </c>
      <c r="E10" s="73" t="s">
        <v>35</v>
      </c>
      <c r="F10" s="71" t="s">
        <v>7</v>
      </c>
      <c r="G10" s="71" t="s">
        <v>8</v>
      </c>
      <c r="H10" s="71" t="s">
        <v>36</v>
      </c>
      <c r="I10" s="71" t="s">
        <v>10</v>
      </c>
      <c r="J10" s="71" t="s">
        <v>17</v>
      </c>
    </row>
    <row r="11" spans="3:10" ht="44" thickBot="1" x14ac:dyDescent="0.4">
      <c r="C11" s="71">
        <v>1</v>
      </c>
      <c r="D11" s="71" t="s">
        <v>39</v>
      </c>
      <c r="E11" s="71" t="s">
        <v>166</v>
      </c>
      <c r="F11" s="74">
        <v>34998</v>
      </c>
      <c r="G11" s="74">
        <v>38564</v>
      </c>
      <c r="H11" s="75">
        <f t="shared" ref="H11:H17" si="0">(G11-F11)/365</f>
        <v>9.7698630136986306</v>
      </c>
      <c r="I11" s="71">
        <v>398</v>
      </c>
      <c r="J11" s="71" t="s">
        <v>167</v>
      </c>
    </row>
    <row r="12" spans="3:10" ht="29.5" thickBot="1" x14ac:dyDescent="0.4">
      <c r="C12" s="71">
        <v>2</v>
      </c>
      <c r="D12" s="71" t="s">
        <v>39</v>
      </c>
      <c r="E12" s="71" t="s">
        <v>168</v>
      </c>
      <c r="F12" s="74">
        <v>40575</v>
      </c>
      <c r="G12" s="74">
        <v>42338</v>
      </c>
      <c r="H12" s="75">
        <f t="shared" si="0"/>
        <v>4.8301369863013699</v>
      </c>
      <c r="I12" s="71">
        <v>395</v>
      </c>
      <c r="J12" s="71" t="s">
        <v>169</v>
      </c>
    </row>
    <row r="13" spans="3:10" ht="15" thickBot="1" x14ac:dyDescent="0.4">
      <c r="C13" s="71"/>
      <c r="D13" s="71"/>
      <c r="E13" s="73"/>
      <c r="F13" s="74"/>
      <c r="G13" s="74"/>
      <c r="H13" s="75">
        <f t="shared" si="0"/>
        <v>0</v>
      </c>
      <c r="I13" s="71"/>
      <c r="J13" s="71"/>
    </row>
    <row r="14" spans="3:10" ht="15" thickBot="1" x14ac:dyDescent="0.4">
      <c r="C14" s="71"/>
      <c r="D14" s="71"/>
      <c r="E14" s="73"/>
      <c r="F14" s="74"/>
      <c r="G14" s="74"/>
      <c r="H14" s="75">
        <f t="shared" si="0"/>
        <v>0</v>
      </c>
      <c r="I14" s="71"/>
      <c r="J14" s="70"/>
    </row>
    <row r="15" spans="3:10" ht="15" thickBot="1" x14ac:dyDescent="0.4">
      <c r="C15" s="71"/>
      <c r="D15" s="70"/>
      <c r="E15" s="70"/>
      <c r="F15" s="74"/>
      <c r="G15" s="74"/>
      <c r="H15" s="75">
        <f t="shared" si="0"/>
        <v>0</v>
      </c>
      <c r="I15" s="71"/>
      <c r="J15" s="70"/>
    </row>
    <row r="16" spans="3:10" ht="15" thickBot="1" x14ac:dyDescent="0.4">
      <c r="C16" s="71"/>
      <c r="D16" s="70"/>
      <c r="E16" s="76"/>
      <c r="F16" s="74"/>
      <c r="G16" s="74"/>
      <c r="H16" s="75">
        <f t="shared" si="0"/>
        <v>0</v>
      </c>
      <c r="I16" s="71"/>
      <c r="J16" s="70"/>
    </row>
    <row r="17" spans="3:10" ht="15" thickBot="1" x14ac:dyDescent="0.4">
      <c r="C17" s="71"/>
      <c r="D17" s="70"/>
      <c r="E17" s="70"/>
      <c r="F17" s="74"/>
      <c r="G17" s="74"/>
      <c r="H17" s="75">
        <f t="shared" si="0"/>
        <v>0</v>
      </c>
      <c r="I17" s="71"/>
      <c r="J17" s="70"/>
    </row>
    <row r="18" spans="3:10" ht="15" thickBot="1" x14ac:dyDescent="0.4">
      <c r="H18" s="75">
        <f>SUM(H11:H17)</f>
        <v>14.600000000000001</v>
      </c>
    </row>
  </sheetData>
  <mergeCells count="1">
    <mergeCell ref="C5:C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ector xmlns="3974794e-4756-46e1-9e92-7d069dd436b7" xsi:nil="true"/>
    <qzcy xmlns="3974794e-4756-46e1-9e92-7d069dd436b7" xsi:nil="true"/>
    <Secci_x00f3_n xmlns="3974794e-4756-46e1-9e92-7d069dd436b7" xsi:nil="true"/>
    <Tema xmlns="3974794e-4756-46e1-9e92-7d069dd436b7" xsi:nil="true"/>
    <Actor_x0020_2 xmlns="3974794e-4756-46e1-9e92-7d069dd436b7" xsi:nil="true"/>
    <_dlc_DocId xmlns="c9af1732-5c4a-47a8-8a40-65a3d58cbfeb">H4ZUARPRAJFR-49-8055</_dlc_DocId>
    <_dlc_DocIdUrl xmlns="c9af1732-5c4a-47a8-8a40-65a3d58cbfeb">
      <Url>http://portal/seccion/centro_documental/_layouts/15/DocIdRedir.aspx?ID=H4ZUARPRAJFR-49-8055</Url>
      <Description>H4ZUARPRAJFR-49-8055</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F66F828414A6E240AABA28FBBB61B714" ma:contentTypeVersion="5" ma:contentTypeDescription="Crear nuevo documento." ma:contentTypeScope="" ma:versionID="a3548d2fc7ae785f3ba5ec3748fa7c0e">
  <xsd:schema xmlns:xsd="http://www.w3.org/2001/XMLSchema" xmlns:xs="http://www.w3.org/2001/XMLSchema" xmlns:p="http://schemas.microsoft.com/office/2006/metadata/properties" xmlns:ns2="c9af1732-5c4a-47a8-8a40-65a3d58cbfeb" xmlns:ns3="3974794e-4756-46e1-9e92-7d069dd436b7" targetNamespace="http://schemas.microsoft.com/office/2006/metadata/properties" ma:root="true" ma:fieldsID="33d3f5d2f1de4e51e45ef0743d009f68" ns2:_="" ns3:_="">
    <xsd:import namespace="c9af1732-5c4a-47a8-8a40-65a3d58cbfeb"/>
    <xsd:import namespace="3974794e-4756-46e1-9e92-7d069dd436b7"/>
    <xsd:element name="properties">
      <xsd:complexType>
        <xsd:sequence>
          <xsd:element name="documentManagement">
            <xsd:complexType>
              <xsd:all>
                <xsd:element ref="ns2:_dlc_DocId" minOccurs="0"/>
                <xsd:element ref="ns2:_dlc_DocIdUrl" minOccurs="0"/>
                <xsd:element ref="ns2:_dlc_DocIdPersistId" minOccurs="0"/>
                <xsd:element ref="ns3:Secci_x00f3_n" minOccurs="0"/>
                <xsd:element ref="ns3:Sector" minOccurs="0"/>
                <xsd:element ref="ns3:Tema" minOccurs="0"/>
                <xsd:element ref="ns3:qzcy" minOccurs="0"/>
                <xsd:element ref="ns3:Actor_x0020_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af1732-5c4a-47a8-8a40-65a3d58cbfeb"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974794e-4756-46e1-9e92-7d069dd436b7" elementFormDefault="qualified">
    <xsd:import namespace="http://schemas.microsoft.com/office/2006/documentManagement/types"/>
    <xsd:import namespace="http://schemas.microsoft.com/office/infopath/2007/PartnerControls"/>
    <xsd:element name="Secci_x00f3_n" ma:index="11" nillable="true" ma:displayName="Sección" ma:format="Dropdown" ma:internalName="Secci_x00f3_n">
      <xsd:simpleType>
        <xsd:union memberTypes="dms:Text">
          <xsd:simpleType>
            <xsd:restriction base="dms:Choice">
              <xsd:enumeration value="Cuerpos Colegiados"/>
              <xsd:enumeration value="Tribunal de Solución de Controversias"/>
            </xsd:restriction>
          </xsd:simpleType>
        </xsd:union>
      </xsd:simpleType>
    </xsd:element>
    <xsd:element name="Sector" ma:index="12" nillable="true" ma:displayName="Sector" ma:format="Dropdown" ma:internalName="Sector">
      <xsd:simpleType>
        <xsd:union memberTypes="dms:Text">
          <xsd:simpleType>
            <xsd:restriction base="dms:Choice">
              <xsd:enumeration value="Electricidad"/>
              <xsd:enumeration value="Gas Natural"/>
              <xsd:enumeration value="Hidrocarburos Líquidos"/>
              <xsd:enumeration value="Otros"/>
            </xsd:restriction>
          </xsd:simpleType>
        </xsd:union>
      </xsd:simpleType>
    </xsd:element>
    <xsd:element name="Tema" ma:index="13" nillable="true" ma:displayName="Tema" ma:format="Dropdown" ma:internalName="Tema">
      <xsd:simpleType>
        <xsd:union memberTypes="dms:Text">
          <xsd:simpleType>
            <xsd:restriction base="dms:Choice">
              <xsd:enumeration value="Calidad"/>
              <xsd:enumeration value="Regulación"/>
              <xsd:enumeration value="Acceso"/>
              <xsd:enumeration value="Otros"/>
            </xsd:restriction>
          </xsd:simpleType>
        </xsd:union>
      </xsd:simpleType>
    </xsd:element>
    <xsd:element name="qzcy" ma:index="14" nillable="true" ma:displayName="Actor 1" ma:internalName="qzcy">
      <xsd:simpleType>
        <xsd:restriction base="dms:Text"/>
      </xsd:simpleType>
    </xsd:element>
    <xsd:element name="Actor_x0020_2" ma:index="15" nillable="true" ma:displayName="Actor 2" ma:internalName="Actor_x0020_2">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C9A4A9-1BE5-4831-B069-821D8329535D}"/>
</file>

<file path=customXml/itemProps2.xml><?xml version="1.0" encoding="utf-8"?>
<ds:datastoreItem xmlns:ds="http://schemas.openxmlformats.org/officeDocument/2006/customXml" ds:itemID="{1893B8DD-6501-42EF-9F6E-2326F7A1A04E}"/>
</file>

<file path=customXml/itemProps3.xml><?xml version="1.0" encoding="utf-8"?>
<ds:datastoreItem xmlns:ds="http://schemas.openxmlformats.org/officeDocument/2006/customXml" ds:itemID="{A54C0811-65F6-43B6-830E-327E8D9667E9}"/>
</file>

<file path=customXml/itemProps4.xml><?xml version="1.0" encoding="utf-8"?>
<ds:datastoreItem xmlns:ds="http://schemas.openxmlformats.org/officeDocument/2006/customXml" ds:itemID="{2B770768-BB36-4A42-9737-9D7192D08D2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Resumen</vt:lpstr>
      <vt:lpstr>SYT</vt:lpstr>
      <vt:lpstr>GESTUM</vt:lpstr>
      <vt:lpstr>S1 - DUQUE</vt:lpstr>
      <vt:lpstr>S1 - ZAPATA</vt:lpstr>
      <vt:lpstr>S1 - GABULLE</vt:lpstr>
      <vt:lpstr>S1 - MORAN</vt:lpstr>
      <vt:lpstr>S1 - JARAMILLO</vt:lpstr>
      <vt:lpstr>S1 - ROJAS</vt:lpstr>
      <vt:lpstr>S3 - VIGIL</vt:lpstr>
      <vt:lpstr>S2 - LUJAN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Documento Osinergmin</dc:title>
  <dc:creator>Osinergmin</dc:creator>
  <cp:lastModifiedBy>Alejandro Martin Pastor Podesta</cp:lastModifiedBy>
  <dcterms:created xsi:type="dcterms:W3CDTF">2019-11-14T14:16:27Z</dcterms:created>
  <dcterms:modified xsi:type="dcterms:W3CDTF">2023-04-26T15:39:00Z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0x010100F66F828414A6E240AABA28FBBB61B714</vt:lpwstr>
  </property>
  <property fmtid="{D5CDD505-2E9C-101B-9397-08002B2CF9AE}" pid="3" name="_dlc_DocIdItemGuid">
    <vt:lpwstr>377c18df-f425-4178-b445-1d47ec8b5c51</vt:lpwstr>
  </property>
</Properties>
</file>